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/>
  <mc:AlternateContent xmlns:mc="http://schemas.openxmlformats.org/markup-compatibility/2006">
    <mc:Choice Requires="x15">
      <x15ac:absPath xmlns:x15ac="http://schemas.microsoft.com/office/spreadsheetml/2010/11/ac" url="\\ankhtsetseg\Users\Public\"/>
    </mc:Choice>
  </mc:AlternateContent>
  <xr:revisionPtr revIDLastSave="0" documentId="13_ncr:1_{F18DEEF3-D2D8-4684-A685-AA7B045E2C1B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Асгат" sheetId="14" r:id="rId1"/>
    <sheet name="Баяндэлгэр" sheetId="2" r:id="rId2"/>
    <sheet name="Dariganga" sheetId="3" r:id="rId3"/>
    <sheet name="munkhhaan" sheetId="17" r:id="rId4"/>
    <sheet name="Naran" sheetId="5" r:id="rId5"/>
    <sheet name="Ongon" sheetId="6" r:id="rId6"/>
    <sheet name="sukhbaatar" sheetId="16" r:id="rId7"/>
    <sheet name="Tuvshinshiree" sheetId="18" r:id="rId8"/>
    <sheet name="Tumentsogt " sheetId="19" r:id="rId9"/>
    <sheet name="Uulbayan " sheetId="20" r:id="rId10"/>
    <sheet name="khalzan" sheetId="15" r:id="rId11"/>
    <sheet name="erdenetsagaan" sheetId="21" r:id="rId12"/>
    <sheet name="Baruu-Urt " sheetId="22" r:id="rId13"/>
    <sheet name="sukhbaatar aimag" sheetId="25" r:id="rId14"/>
  </sheets>
  <externalReferences>
    <externalReference r:id="rId15"/>
  </externalReferences>
  <definedNames>
    <definedName name="_xlnm.Print_Titles" localSheetId="12">'Baruu-Urt '!$4:$5</definedName>
    <definedName name="_xlnm.Print_Titles" localSheetId="2">Dariganga!$4:$5</definedName>
    <definedName name="_xlnm.Print_Titles" localSheetId="11">erdenetsagaan!$4:$5</definedName>
    <definedName name="_xlnm.Print_Titles" localSheetId="10">khalzan!$4:$5</definedName>
    <definedName name="_xlnm.Print_Titles" localSheetId="3">munkhhaan!$4:$5</definedName>
    <definedName name="_xlnm.Print_Titles" localSheetId="4">Naran!$4:$5</definedName>
    <definedName name="_xlnm.Print_Titles" localSheetId="5">Ongon!$4:$5</definedName>
    <definedName name="_xlnm.Print_Titles" localSheetId="6">sukhbaatar!$4:$5</definedName>
    <definedName name="_xlnm.Print_Titles" localSheetId="13">'sukhbaatar aimag'!$4:$5</definedName>
    <definedName name="_xlnm.Print_Titles" localSheetId="8">'Tumentsogt '!$4:$5</definedName>
    <definedName name="_xlnm.Print_Titles" localSheetId="7">Tuvshinshiree!$4:$5</definedName>
    <definedName name="_xlnm.Print_Titles" localSheetId="9">'Uulbayan '!$4:$5</definedName>
    <definedName name="_xlnm.Print_Titles" localSheetId="0">Асгат!$4:$5</definedName>
    <definedName name="_xlnm.Print_Titles" localSheetId="1">Баяндэлгэр!$4:$5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95" i="25" l="1"/>
  <c r="P72" i="25"/>
  <c r="P71" i="25"/>
  <c r="S71" i="25" s="1"/>
  <c r="R75" i="25"/>
  <c r="Q39" i="25"/>
  <c r="S39" i="25" s="1"/>
  <c r="Q85" i="25"/>
  <c r="O57" i="25"/>
  <c r="Q57" i="25"/>
  <c r="O55" i="25"/>
  <c r="Q55" i="25"/>
  <c r="O53" i="25"/>
  <c r="Q53" i="25"/>
  <c r="O51" i="25"/>
  <c r="Q51" i="25"/>
  <c r="O48" i="25"/>
  <c r="P48" i="25"/>
  <c r="Q48" i="25"/>
  <c r="O46" i="25"/>
  <c r="P46" i="25"/>
  <c r="Q46" i="25"/>
  <c r="O44" i="25"/>
  <c r="P44" i="25"/>
  <c r="Q44" i="25"/>
  <c r="O42" i="25"/>
  <c r="P42" i="25"/>
  <c r="Q42" i="25"/>
  <c r="Q57" i="22"/>
  <c r="Q55" i="22"/>
  <c r="R55" i="22" s="1"/>
  <c r="Q53" i="22"/>
  <c r="Q51" i="22"/>
  <c r="Q48" i="22"/>
  <c r="S48" i="22" s="1"/>
  <c r="Q46" i="22"/>
  <c r="Q44" i="22"/>
  <c r="Q42" i="22"/>
  <c r="Q57" i="21"/>
  <c r="Q55" i="21"/>
  <c r="Q53" i="21"/>
  <c r="Q51" i="21"/>
  <c r="Q48" i="21"/>
  <c r="Q46" i="21"/>
  <c r="Q44" i="21"/>
  <c r="Q42" i="21"/>
  <c r="P57" i="15"/>
  <c r="Q57" i="15"/>
  <c r="P55" i="15"/>
  <c r="Q55" i="15"/>
  <c r="P53" i="15"/>
  <c r="Q53" i="15"/>
  <c r="P51" i="15"/>
  <c r="Q51" i="15"/>
  <c r="O51" i="15"/>
  <c r="Q48" i="15"/>
  <c r="Q46" i="15"/>
  <c r="Q44" i="15"/>
  <c r="Q42" i="15"/>
  <c r="P42" i="15"/>
  <c r="P83" i="25"/>
  <c r="O83" i="25"/>
  <c r="S80" i="25"/>
  <c r="S77" i="25"/>
  <c r="S69" i="25"/>
  <c r="S68" i="25"/>
  <c r="R67" i="25"/>
  <c r="R66" i="25"/>
  <c r="R65" i="25"/>
  <c r="R63" i="25"/>
  <c r="S61" i="25"/>
  <c r="R60" i="25"/>
  <c r="S45" i="25"/>
  <c r="S41" i="25"/>
  <c r="S40" i="25"/>
  <c r="S64" i="25"/>
  <c r="R76" i="25"/>
  <c r="Q86" i="25"/>
  <c r="Q87" i="25"/>
  <c r="Q88" i="25"/>
  <c r="S88" i="25" s="1"/>
  <c r="Q89" i="25"/>
  <c r="Q90" i="25"/>
  <c r="Q91" i="25"/>
  <c r="Q92" i="25"/>
  <c r="Q93" i="25"/>
  <c r="R82" i="25"/>
  <c r="O57" i="20"/>
  <c r="P57" i="20"/>
  <c r="Q57" i="20"/>
  <c r="O55" i="20"/>
  <c r="P55" i="20"/>
  <c r="Q55" i="20"/>
  <c r="O53" i="20"/>
  <c r="P53" i="20"/>
  <c r="Q53" i="20"/>
  <c r="S53" i="20" s="1"/>
  <c r="O51" i="20"/>
  <c r="P51" i="20"/>
  <c r="Q51" i="20"/>
  <c r="O48" i="20"/>
  <c r="P48" i="20"/>
  <c r="Q48" i="20"/>
  <c r="O46" i="20"/>
  <c r="P46" i="20"/>
  <c r="Q46" i="20"/>
  <c r="O44" i="20"/>
  <c r="P44" i="20"/>
  <c r="Q44" i="20"/>
  <c r="O42" i="20"/>
  <c r="P42" i="20"/>
  <c r="Q42" i="20"/>
  <c r="N42" i="20"/>
  <c r="Q57" i="19"/>
  <c r="Q55" i="19"/>
  <c r="Q53" i="19"/>
  <c r="N51" i="19"/>
  <c r="O51" i="19"/>
  <c r="P51" i="19"/>
  <c r="Q51" i="19"/>
  <c r="S51" i="19" s="1"/>
  <c r="M51" i="19"/>
  <c r="N48" i="19"/>
  <c r="O48" i="19"/>
  <c r="P48" i="19"/>
  <c r="Q48" i="19"/>
  <c r="N46" i="19"/>
  <c r="O46" i="19"/>
  <c r="P46" i="19"/>
  <c r="Q46" i="19"/>
  <c r="S46" i="19" s="1"/>
  <c r="N44" i="19"/>
  <c r="O44" i="19"/>
  <c r="P44" i="19"/>
  <c r="Q44" i="19"/>
  <c r="R44" i="19" s="1"/>
  <c r="N42" i="19"/>
  <c r="O42" i="19"/>
  <c r="P42" i="19"/>
  <c r="Q42" i="19"/>
  <c r="S42" i="19" s="1"/>
  <c r="M42" i="19"/>
  <c r="M57" i="18"/>
  <c r="N57" i="18"/>
  <c r="O57" i="18"/>
  <c r="P57" i="18"/>
  <c r="Q57" i="18"/>
  <c r="Q55" i="18"/>
  <c r="M55" i="18"/>
  <c r="N55" i="18"/>
  <c r="O55" i="18"/>
  <c r="P55" i="18"/>
  <c r="S55" i="18" s="1"/>
  <c r="M53" i="18"/>
  <c r="N53" i="18"/>
  <c r="O53" i="18"/>
  <c r="P53" i="18"/>
  <c r="S53" i="18" s="1"/>
  <c r="Q53" i="18"/>
  <c r="M51" i="18"/>
  <c r="N51" i="18"/>
  <c r="O51" i="18"/>
  <c r="P51" i="18"/>
  <c r="Q51" i="18"/>
  <c r="R51" i="18" s="1"/>
  <c r="L51" i="18"/>
  <c r="L48" i="18"/>
  <c r="M48" i="18"/>
  <c r="N48" i="18"/>
  <c r="O48" i="18"/>
  <c r="P48" i="18"/>
  <c r="Q48" i="18"/>
  <c r="L46" i="18"/>
  <c r="M46" i="18"/>
  <c r="N46" i="18"/>
  <c r="O46" i="18"/>
  <c r="P46" i="18"/>
  <c r="Q46" i="18"/>
  <c r="L44" i="18"/>
  <c r="M44" i="18"/>
  <c r="N44" i="18"/>
  <c r="O44" i="18"/>
  <c r="P44" i="18"/>
  <c r="Q44" i="18"/>
  <c r="L42" i="18"/>
  <c r="M42" i="18"/>
  <c r="N42" i="18"/>
  <c r="O42" i="18"/>
  <c r="P42" i="18"/>
  <c r="Q42" i="18"/>
  <c r="K42" i="18"/>
  <c r="Q53" i="16"/>
  <c r="O57" i="16"/>
  <c r="P57" i="16"/>
  <c r="Q57" i="16"/>
  <c r="O55" i="16"/>
  <c r="P55" i="16"/>
  <c r="Q55" i="16"/>
  <c r="O53" i="16"/>
  <c r="P53" i="16"/>
  <c r="O51" i="16"/>
  <c r="P51" i="16"/>
  <c r="Q51" i="16"/>
  <c r="N51" i="16"/>
  <c r="O48" i="16"/>
  <c r="P48" i="16"/>
  <c r="Q48" i="16"/>
  <c r="O46" i="16"/>
  <c r="P46" i="16"/>
  <c r="Q46" i="16"/>
  <c r="O44" i="16"/>
  <c r="P44" i="16"/>
  <c r="Q44" i="16"/>
  <c r="O42" i="16"/>
  <c r="P42" i="16"/>
  <c r="Q42" i="16"/>
  <c r="N42" i="16"/>
  <c r="R83" i="16"/>
  <c r="O57" i="6"/>
  <c r="P57" i="6"/>
  <c r="Q57" i="6"/>
  <c r="N57" i="6"/>
  <c r="O55" i="6"/>
  <c r="P55" i="6"/>
  <c r="Q55" i="6"/>
  <c r="N55" i="6"/>
  <c r="O53" i="6"/>
  <c r="P53" i="6"/>
  <c r="Q53" i="6"/>
  <c r="N53" i="6"/>
  <c r="O51" i="6"/>
  <c r="P51" i="6"/>
  <c r="Q51" i="6"/>
  <c r="N51" i="6"/>
  <c r="R81" i="6"/>
  <c r="S72" i="5"/>
  <c r="Q51" i="5"/>
  <c r="Q53" i="5"/>
  <c r="Q55" i="5"/>
  <c r="Q57" i="5"/>
  <c r="S57" i="5" s="1"/>
  <c r="Q48" i="5"/>
  <c r="Q46" i="5"/>
  <c r="Q44" i="5"/>
  <c r="Q42" i="5"/>
  <c r="R82" i="5"/>
  <c r="R75" i="17"/>
  <c r="Q51" i="17"/>
  <c r="Q53" i="17"/>
  <c r="Q55" i="17"/>
  <c r="Q57" i="17"/>
  <c r="S57" i="17" s="1"/>
  <c r="Q48" i="17"/>
  <c r="Q46" i="17"/>
  <c r="Q44" i="17"/>
  <c r="Q42" i="17"/>
  <c r="Q57" i="3"/>
  <c r="Q55" i="3"/>
  <c r="Q53" i="3"/>
  <c r="Q51" i="3"/>
  <c r="Q48" i="3"/>
  <c r="Q46" i="3"/>
  <c r="Q44" i="3"/>
  <c r="Q42" i="3"/>
  <c r="R40" i="3"/>
  <c r="R73" i="2"/>
  <c r="S69" i="2"/>
  <c r="R69" i="2"/>
  <c r="R38" i="2"/>
  <c r="R17" i="2"/>
  <c r="R7" i="2"/>
  <c r="R6" i="2"/>
  <c r="Q57" i="2"/>
  <c r="Q55" i="2"/>
  <c r="R55" i="2" s="1"/>
  <c r="Q53" i="2"/>
  <c r="Q51" i="2"/>
  <c r="R51" i="2" s="1"/>
  <c r="Q48" i="2"/>
  <c r="R48" i="2" s="1"/>
  <c r="Q44" i="2"/>
  <c r="Q46" i="2"/>
  <c r="P46" i="2"/>
  <c r="Q42" i="2"/>
  <c r="R8" i="2"/>
  <c r="R9" i="2"/>
  <c r="R10" i="2"/>
  <c r="R11" i="2"/>
  <c r="R12" i="2"/>
  <c r="R13" i="2"/>
  <c r="R14" i="2"/>
  <c r="R15" i="2"/>
  <c r="R16" i="2"/>
  <c r="R18" i="2"/>
  <c r="R19" i="2"/>
  <c r="R20" i="2"/>
  <c r="R21" i="2"/>
  <c r="R22" i="2"/>
  <c r="R23" i="2"/>
  <c r="R24" i="2"/>
  <c r="R25" i="2"/>
  <c r="R26" i="2"/>
  <c r="R27" i="2"/>
  <c r="R28" i="2"/>
  <c r="R29" i="2"/>
  <c r="R30" i="2"/>
  <c r="R31" i="2"/>
  <c r="R32" i="2"/>
  <c r="R33" i="2"/>
  <c r="R34" i="2"/>
  <c r="R35" i="2"/>
  <c r="R36" i="2"/>
  <c r="R37" i="2"/>
  <c r="R39" i="2"/>
  <c r="R40" i="2"/>
  <c r="R41" i="2"/>
  <c r="R42" i="2"/>
  <c r="R43" i="2"/>
  <c r="R44" i="2"/>
  <c r="R45" i="2"/>
  <c r="R46" i="2"/>
  <c r="R47" i="2"/>
  <c r="R49" i="2"/>
  <c r="R50" i="2"/>
  <c r="R52" i="2"/>
  <c r="R53" i="2"/>
  <c r="R54" i="2"/>
  <c r="R56" i="2"/>
  <c r="R57" i="2"/>
  <c r="R58" i="2"/>
  <c r="R59" i="2"/>
  <c r="R60" i="2"/>
  <c r="R61" i="2"/>
  <c r="R62" i="2"/>
  <c r="R63" i="2"/>
  <c r="R64" i="2"/>
  <c r="R65" i="2"/>
  <c r="R66" i="2"/>
  <c r="R67" i="2"/>
  <c r="R68" i="2"/>
  <c r="R70" i="2"/>
  <c r="R71" i="2"/>
  <c r="R74" i="2"/>
  <c r="R75" i="2"/>
  <c r="R76" i="2"/>
  <c r="R77" i="2"/>
  <c r="R78" i="2"/>
  <c r="R79" i="2"/>
  <c r="R80" i="2"/>
  <c r="R81" i="2"/>
  <c r="R82" i="2"/>
  <c r="R83" i="2"/>
  <c r="R84" i="2"/>
  <c r="R85" i="2"/>
  <c r="R86" i="2"/>
  <c r="R87" i="2"/>
  <c r="R88" i="2"/>
  <c r="R89" i="2"/>
  <c r="R90" i="2"/>
  <c r="R91" i="2"/>
  <c r="R92" i="2"/>
  <c r="R93" i="2"/>
  <c r="R94" i="2"/>
  <c r="R95" i="2"/>
  <c r="R96" i="2"/>
  <c r="R99" i="2"/>
  <c r="R100" i="2"/>
  <c r="R101" i="2"/>
  <c r="S68" i="14"/>
  <c r="S67" i="14"/>
  <c r="S31" i="14"/>
  <c r="S20" i="14"/>
  <c r="R7" i="14"/>
  <c r="R8" i="14"/>
  <c r="R9" i="14"/>
  <c r="R10" i="14"/>
  <c r="R11" i="14"/>
  <c r="R12" i="14"/>
  <c r="R13" i="14"/>
  <c r="R14" i="14"/>
  <c r="R15" i="14"/>
  <c r="R16" i="14"/>
  <c r="R17" i="14"/>
  <c r="R18" i="14"/>
  <c r="R19" i="14"/>
  <c r="R20" i="14"/>
  <c r="R21" i="14"/>
  <c r="R22" i="14"/>
  <c r="R23" i="14"/>
  <c r="R24" i="14"/>
  <c r="R25" i="14"/>
  <c r="R26" i="14"/>
  <c r="R27" i="14"/>
  <c r="R28" i="14"/>
  <c r="R29" i="14"/>
  <c r="R30" i="14"/>
  <c r="R31" i="14"/>
  <c r="R32" i="14"/>
  <c r="R33" i="14"/>
  <c r="R34" i="14"/>
  <c r="R35" i="14"/>
  <c r="R36" i="14"/>
  <c r="R37" i="14"/>
  <c r="R38" i="14"/>
  <c r="R39" i="14"/>
  <c r="R40" i="14"/>
  <c r="R41" i="14"/>
  <c r="R42" i="14"/>
  <c r="R43" i="14"/>
  <c r="R44" i="14"/>
  <c r="R45" i="14"/>
  <c r="R46" i="14"/>
  <c r="R47" i="14"/>
  <c r="R48" i="14"/>
  <c r="R49" i="14"/>
  <c r="R50" i="14"/>
  <c r="R51" i="14"/>
  <c r="R52" i="14"/>
  <c r="R53" i="14"/>
  <c r="R54" i="14"/>
  <c r="R55" i="14"/>
  <c r="R56" i="14"/>
  <c r="R57" i="14"/>
  <c r="R58" i="14"/>
  <c r="R59" i="14"/>
  <c r="R60" i="14"/>
  <c r="R61" i="14"/>
  <c r="R62" i="14"/>
  <c r="R63" i="14"/>
  <c r="R64" i="14"/>
  <c r="R65" i="14"/>
  <c r="R66" i="14"/>
  <c r="R67" i="14"/>
  <c r="R68" i="14"/>
  <c r="R69" i="14"/>
  <c r="R70" i="14"/>
  <c r="R71" i="14"/>
  <c r="R72" i="14"/>
  <c r="R73" i="14"/>
  <c r="R74" i="14"/>
  <c r="R75" i="14"/>
  <c r="R76" i="14"/>
  <c r="R77" i="14"/>
  <c r="R78" i="14"/>
  <c r="R79" i="14"/>
  <c r="R80" i="14"/>
  <c r="R81" i="14"/>
  <c r="R82" i="14"/>
  <c r="R83" i="14"/>
  <c r="R84" i="14"/>
  <c r="R85" i="14"/>
  <c r="R86" i="14"/>
  <c r="R87" i="14"/>
  <c r="R88" i="14"/>
  <c r="R89" i="14"/>
  <c r="R90" i="14"/>
  <c r="R91" i="14"/>
  <c r="R92" i="14"/>
  <c r="R93" i="14"/>
  <c r="R94" i="14"/>
  <c r="R99" i="14"/>
  <c r="R100" i="14"/>
  <c r="R101" i="14"/>
  <c r="R6" i="14"/>
  <c r="S6" i="14"/>
  <c r="S6" i="2"/>
  <c r="Q57" i="14"/>
  <c r="Q55" i="14"/>
  <c r="Q53" i="14"/>
  <c r="Q51" i="14"/>
  <c r="Q48" i="14"/>
  <c r="Q46" i="14"/>
  <c r="Q44" i="14"/>
  <c r="Q42" i="14"/>
  <c r="Q27" i="25"/>
  <c r="R27" i="25" s="1"/>
  <c r="Q19" i="22"/>
  <c r="Q14" i="22"/>
  <c r="Q9" i="22"/>
  <c r="Q12" i="22" s="1"/>
  <c r="Q19" i="21"/>
  <c r="Q14" i="21"/>
  <c r="Q9" i="21"/>
  <c r="Q12" i="21" s="1"/>
  <c r="Q19" i="15"/>
  <c r="Q16" i="15"/>
  <c r="Q14" i="15"/>
  <c r="S14" i="15" s="1"/>
  <c r="Q9" i="15"/>
  <c r="Q12" i="15" s="1"/>
  <c r="Q19" i="20"/>
  <c r="Q14" i="20"/>
  <c r="S14" i="20" s="1"/>
  <c r="Q9" i="20"/>
  <c r="Q12" i="20" s="1"/>
  <c r="Q19" i="19"/>
  <c r="Q14" i="19"/>
  <c r="S14" i="19" s="1"/>
  <c r="Q9" i="19"/>
  <c r="Q12" i="19" s="1"/>
  <c r="Q19" i="18"/>
  <c r="Q14" i="18"/>
  <c r="Q12" i="18"/>
  <c r="Q9" i="18"/>
  <c r="Q18" i="18" s="1"/>
  <c r="Q19" i="16"/>
  <c r="Q14" i="16"/>
  <c r="S14" i="16" s="1"/>
  <c r="Q9" i="16"/>
  <c r="Q12" i="16" s="1"/>
  <c r="Q19" i="6"/>
  <c r="Q14" i="6"/>
  <c r="S14" i="6" s="1"/>
  <c r="Q12" i="6"/>
  <c r="Q9" i="6"/>
  <c r="Q18" i="6" s="1"/>
  <c r="Q19" i="5"/>
  <c r="Q14" i="5"/>
  <c r="S14" i="5" s="1"/>
  <c r="Q12" i="5"/>
  <c r="Q9" i="5"/>
  <c r="Q18" i="5" s="1"/>
  <c r="Q19" i="17"/>
  <c r="Q14" i="17"/>
  <c r="S14" i="17" s="1"/>
  <c r="Q12" i="17"/>
  <c r="Q9" i="17"/>
  <c r="Q18" i="17" s="1"/>
  <c r="Q19" i="3"/>
  <c r="Q14" i="3"/>
  <c r="S14" i="3" s="1"/>
  <c r="Q9" i="3"/>
  <c r="Q12" i="3" s="1"/>
  <c r="Q19" i="2"/>
  <c r="Q14" i="2"/>
  <c r="S14" i="2" s="1"/>
  <c r="Q9" i="2"/>
  <c r="Q12" i="2" s="1"/>
  <c r="Q19" i="14"/>
  <c r="Q16" i="14"/>
  <c r="Q14" i="14"/>
  <c r="S14" i="14" s="1"/>
  <c r="Q12" i="14"/>
  <c r="Q9" i="14"/>
  <c r="Q18" i="14" s="1"/>
  <c r="O101" i="25"/>
  <c r="O100" i="25"/>
  <c r="O99" i="25"/>
  <c r="O98" i="25"/>
  <c r="O97" i="25"/>
  <c r="O96" i="25"/>
  <c r="O94" i="25"/>
  <c r="O93" i="25"/>
  <c r="O92" i="25"/>
  <c r="O91" i="25"/>
  <c r="O90" i="25"/>
  <c r="O89" i="25"/>
  <c r="O88" i="25"/>
  <c r="O87" i="25"/>
  <c r="O86" i="25"/>
  <c r="O85" i="25"/>
  <c r="O82" i="25"/>
  <c r="O81" i="25"/>
  <c r="O80" i="25"/>
  <c r="O79" i="25"/>
  <c r="O78" i="25"/>
  <c r="O77" i="25"/>
  <c r="O76" i="25"/>
  <c r="O75" i="25"/>
  <c r="O74" i="25"/>
  <c r="O73" i="25"/>
  <c r="O72" i="25"/>
  <c r="O71" i="25"/>
  <c r="O70" i="25"/>
  <c r="O69" i="25"/>
  <c r="O68" i="25"/>
  <c r="O67" i="25"/>
  <c r="O66" i="25"/>
  <c r="O65" i="25"/>
  <c r="O64" i="25"/>
  <c r="O63" i="25"/>
  <c r="O62" i="25"/>
  <c r="O61" i="25"/>
  <c r="O60" i="25"/>
  <c r="O59" i="25"/>
  <c r="O58" i="25"/>
  <c r="O56" i="25"/>
  <c r="O54" i="25"/>
  <c r="O52" i="25"/>
  <c r="O50" i="25"/>
  <c r="O49" i="25"/>
  <c r="O47" i="25"/>
  <c r="O45" i="25"/>
  <c r="O43" i="25"/>
  <c r="O41" i="25"/>
  <c r="O40" i="25"/>
  <c r="O39" i="25"/>
  <c r="O38" i="25"/>
  <c r="O37" i="25"/>
  <c r="O36" i="25"/>
  <c r="O35" i="25"/>
  <c r="O34" i="25"/>
  <c r="O33" i="25"/>
  <c r="O32" i="25"/>
  <c r="O31" i="25"/>
  <c r="O30" i="25"/>
  <c r="O29" i="25"/>
  <c r="O28" i="25"/>
  <c r="O27" i="25"/>
  <c r="O26" i="25"/>
  <c r="O25" i="25"/>
  <c r="O24" i="25"/>
  <c r="O23" i="25"/>
  <c r="O22" i="25"/>
  <c r="O21" i="25"/>
  <c r="O20" i="25"/>
  <c r="O19" i="25"/>
  <c r="O18" i="25"/>
  <c r="O17" i="25"/>
  <c r="O16" i="25"/>
  <c r="O15" i="25"/>
  <c r="O14" i="25"/>
  <c r="O13" i="25"/>
  <c r="O12" i="25"/>
  <c r="O11" i="25"/>
  <c r="O10" i="25"/>
  <c r="O9" i="25"/>
  <c r="O8" i="25"/>
  <c r="O7" i="25"/>
  <c r="P7" i="25"/>
  <c r="P8" i="25"/>
  <c r="P9" i="25"/>
  <c r="P10" i="25"/>
  <c r="P11" i="25"/>
  <c r="P12" i="25"/>
  <c r="P13" i="25"/>
  <c r="P14" i="25"/>
  <c r="P15" i="25"/>
  <c r="P16" i="25"/>
  <c r="P17" i="25"/>
  <c r="P18" i="25"/>
  <c r="P19" i="25"/>
  <c r="P20" i="25"/>
  <c r="P21" i="25"/>
  <c r="P22" i="25"/>
  <c r="P23" i="25"/>
  <c r="P24" i="25"/>
  <c r="P25" i="25"/>
  <c r="P26" i="25"/>
  <c r="P27" i="25"/>
  <c r="P28" i="25"/>
  <c r="P29" i="25"/>
  <c r="P30" i="25"/>
  <c r="P31" i="25"/>
  <c r="P32" i="25"/>
  <c r="P33" i="25"/>
  <c r="P34" i="25"/>
  <c r="P35" i="25"/>
  <c r="P36" i="25"/>
  <c r="P37" i="25"/>
  <c r="P38" i="25"/>
  <c r="P39" i="25"/>
  <c r="P40" i="25"/>
  <c r="P41" i="25"/>
  <c r="P43" i="25"/>
  <c r="P45" i="25"/>
  <c r="P47" i="25"/>
  <c r="P49" i="25"/>
  <c r="P50" i="25"/>
  <c r="P51" i="25" s="1"/>
  <c r="P52" i="25"/>
  <c r="R52" i="25" s="1"/>
  <c r="P54" i="25"/>
  <c r="P55" i="25" s="1"/>
  <c r="P56" i="25"/>
  <c r="P57" i="25" s="1"/>
  <c r="P58" i="25"/>
  <c r="P59" i="25"/>
  <c r="P60" i="25"/>
  <c r="P61" i="25"/>
  <c r="P62" i="25"/>
  <c r="P63" i="25"/>
  <c r="P64" i="25"/>
  <c r="P65" i="25"/>
  <c r="P66" i="25"/>
  <c r="P67" i="25"/>
  <c r="P68" i="25"/>
  <c r="P69" i="25"/>
  <c r="P70" i="25"/>
  <c r="P73" i="25"/>
  <c r="P74" i="25"/>
  <c r="P75" i="25"/>
  <c r="P76" i="25"/>
  <c r="P77" i="25"/>
  <c r="P78" i="25"/>
  <c r="P79" i="25"/>
  <c r="P80" i="25"/>
  <c r="P81" i="25"/>
  <c r="P82" i="25"/>
  <c r="P85" i="25"/>
  <c r="P86" i="25"/>
  <c r="P87" i="25"/>
  <c r="P88" i="25"/>
  <c r="P89" i="25"/>
  <c r="P90" i="25"/>
  <c r="P91" i="25"/>
  <c r="P92" i="25"/>
  <c r="P93" i="25"/>
  <c r="P94" i="25"/>
  <c r="P95" i="25"/>
  <c r="P96" i="25"/>
  <c r="P97" i="25"/>
  <c r="P98" i="25"/>
  <c r="P99" i="25"/>
  <c r="P100" i="25"/>
  <c r="P101" i="25"/>
  <c r="O6" i="25"/>
  <c r="P6" i="25"/>
  <c r="Q6" i="25"/>
  <c r="R6" i="25" s="1"/>
  <c r="Q7" i="25"/>
  <c r="R7" i="25" s="1"/>
  <c r="Q8" i="25"/>
  <c r="S8" i="25" s="1"/>
  <c r="Q10" i="25"/>
  <c r="R10" i="25" s="1"/>
  <c r="Q11" i="25"/>
  <c r="R11" i="25" s="1"/>
  <c r="Q13" i="25"/>
  <c r="S13" i="25" s="1"/>
  <c r="Q15" i="25"/>
  <c r="S15" i="25" s="1"/>
  <c r="Q17" i="25"/>
  <c r="S17" i="25" s="1"/>
  <c r="Q19" i="25"/>
  <c r="R19" i="25" s="1"/>
  <c r="Q20" i="25"/>
  <c r="R20" i="25" s="1"/>
  <c r="Q21" i="25"/>
  <c r="S21" i="25" s="1"/>
  <c r="Q22" i="25"/>
  <c r="Q23" i="25"/>
  <c r="S23" i="25" s="1"/>
  <c r="Q24" i="25"/>
  <c r="S24" i="25" s="1"/>
  <c r="Q25" i="25"/>
  <c r="S25" i="25" s="1"/>
  <c r="Q26" i="25"/>
  <c r="Q28" i="25"/>
  <c r="R28" i="25" s="1"/>
  <c r="Q29" i="25"/>
  <c r="S29" i="25" s="1"/>
  <c r="Q30" i="25"/>
  <c r="Q31" i="25"/>
  <c r="S31" i="25" s="1"/>
  <c r="Q32" i="25"/>
  <c r="S32" i="25" s="1"/>
  <c r="Q33" i="25"/>
  <c r="R33" i="25" s="1"/>
  <c r="Q34" i="25"/>
  <c r="Q35" i="25"/>
  <c r="R35" i="25" s="1"/>
  <c r="Q36" i="25"/>
  <c r="R36" i="25" s="1"/>
  <c r="Q37" i="25"/>
  <c r="S37" i="25" s="1"/>
  <c r="Q38" i="25"/>
  <c r="S43" i="25"/>
  <c r="S47" i="25"/>
  <c r="R49" i="25"/>
  <c r="R59" i="25"/>
  <c r="S79" i="25"/>
  <c r="S81" i="25"/>
  <c r="S83" i="25"/>
  <c r="R87" i="25"/>
  <c r="S89" i="25"/>
  <c r="R91" i="25"/>
  <c r="R92" i="25"/>
  <c r="R93" i="25"/>
  <c r="Q94" i="25"/>
  <c r="Q95" i="25"/>
  <c r="S95" i="25" s="1"/>
  <c r="Q96" i="25"/>
  <c r="S96" i="25" s="1"/>
  <c r="Q97" i="25"/>
  <c r="R97" i="25" s="1"/>
  <c r="Q98" i="25"/>
  <c r="Q99" i="25"/>
  <c r="R99" i="25" s="1"/>
  <c r="Q100" i="25"/>
  <c r="S100" i="25" s="1"/>
  <c r="Q101" i="25"/>
  <c r="S101" i="25" s="1"/>
  <c r="S30" i="25"/>
  <c r="S7" i="25"/>
  <c r="S35" i="25"/>
  <c r="S36" i="25"/>
  <c r="R17" i="25"/>
  <c r="R101" i="25"/>
  <c r="S7" i="22"/>
  <c r="S8" i="22"/>
  <c r="S9" i="22"/>
  <c r="S10" i="22"/>
  <c r="S11" i="22"/>
  <c r="S13" i="22"/>
  <c r="S14" i="22"/>
  <c r="S15" i="22"/>
  <c r="S17" i="22"/>
  <c r="S19" i="22"/>
  <c r="S20" i="22"/>
  <c r="S21" i="22"/>
  <c r="S22" i="22"/>
  <c r="S23" i="22"/>
  <c r="S24" i="22"/>
  <c r="S25" i="22"/>
  <c r="S26" i="22"/>
  <c r="S27" i="22"/>
  <c r="S28" i="22"/>
  <c r="S29" i="22"/>
  <c r="S30" i="22"/>
  <c r="S31" i="22"/>
  <c r="S32" i="22"/>
  <c r="S33" i="22"/>
  <c r="S34" i="22"/>
  <c r="S35" i="22"/>
  <c r="S36" i="22"/>
  <c r="S37" i="22"/>
  <c r="S38" i="22"/>
  <c r="S39" i="22"/>
  <c r="S40" i="22"/>
  <c r="S41" i="22"/>
  <c r="S42" i="22"/>
  <c r="S43" i="22"/>
  <c r="S44" i="22"/>
  <c r="S45" i="22"/>
  <c r="S46" i="22"/>
  <c r="S47" i="22"/>
  <c r="S49" i="22"/>
  <c r="S50" i="22"/>
  <c r="S51" i="22"/>
  <c r="S52" i="22"/>
  <c r="S53" i="22"/>
  <c r="S54" i="22"/>
  <c r="S56" i="22"/>
  <c r="S57" i="22"/>
  <c r="S58" i="22"/>
  <c r="S59" i="22"/>
  <c r="S60" i="22"/>
  <c r="S61" i="22"/>
  <c r="S62" i="22"/>
  <c r="S63" i="22"/>
  <c r="S64" i="22"/>
  <c r="S65" i="22"/>
  <c r="S66" i="22"/>
  <c r="S67" i="22"/>
  <c r="S68" i="22"/>
  <c r="S69" i="22"/>
  <c r="S70" i="22"/>
  <c r="S71" i="22"/>
  <c r="S72" i="22"/>
  <c r="S73" i="22"/>
  <c r="S74" i="22"/>
  <c r="S75" i="22"/>
  <c r="S76" i="22"/>
  <c r="S77" i="22"/>
  <c r="S78" i="22"/>
  <c r="S79" i="22"/>
  <c r="S80" i="22"/>
  <c r="S81" i="22"/>
  <c r="S82" i="22"/>
  <c r="S83" i="22"/>
  <c r="S84" i="22"/>
  <c r="S85" i="22"/>
  <c r="S86" i="22"/>
  <c r="S87" i="22"/>
  <c r="S88" i="22"/>
  <c r="S89" i="22"/>
  <c r="S90" i="22"/>
  <c r="S91" i="22"/>
  <c r="S92" i="22"/>
  <c r="S93" i="22"/>
  <c r="S94" i="22"/>
  <c r="S95" i="22"/>
  <c r="S96" i="22"/>
  <c r="S97" i="22"/>
  <c r="S98" i="22"/>
  <c r="S99" i="22"/>
  <c r="S100" i="22"/>
  <c r="S101" i="22"/>
  <c r="S6" i="22"/>
  <c r="R7" i="22"/>
  <c r="R8" i="22"/>
  <c r="R9" i="22"/>
  <c r="R10" i="22"/>
  <c r="R11" i="22"/>
  <c r="R13" i="22"/>
  <c r="R14" i="22"/>
  <c r="R15" i="22"/>
  <c r="R17" i="22"/>
  <c r="R19" i="22"/>
  <c r="R20" i="22"/>
  <c r="R21" i="22"/>
  <c r="R22" i="22"/>
  <c r="R23" i="22"/>
  <c r="R24" i="22"/>
  <c r="R25" i="22"/>
  <c r="R26" i="22"/>
  <c r="R27" i="22"/>
  <c r="R28" i="22"/>
  <c r="R29" i="22"/>
  <c r="R30" i="22"/>
  <c r="R31" i="22"/>
  <c r="R32" i="22"/>
  <c r="R33" i="22"/>
  <c r="R34" i="22"/>
  <c r="R35" i="22"/>
  <c r="R36" i="22"/>
  <c r="R37" i="22"/>
  <c r="R38" i="22"/>
  <c r="R39" i="22"/>
  <c r="R40" i="22"/>
  <c r="R41" i="22"/>
  <c r="R42" i="22"/>
  <c r="R43" i="22"/>
  <c r="R44" i="22"/>
  <c r="R45" i="22"/>
  <c r="R46" i="22"/>
  <c r="R47" i="22"/>
  <c r="R48" i="22"/>
  <c r="R49" i="22"/>
  <c r="R50" i="22"/>
  <c r="R51" i="22"/>
  <c r="R52" i="22"/>
  <c r="R53" i="22"/>
  <c r="R54" i="22"/>
  <c r="R56" i="22"/>
  <c r="R57" i="22"/>
  <c r="R58" i="22"/>
  <c r="R59" i="22"/>
  <c r="R60" i="22"/>
  <c r="R61" i="22"/>
  <c r="R62" i="22"/>
  <c r="R63" i="22"/>
  <c r="R64" i="22"/>
  <c r="R65" i="22"/>
  <c r="R66" i="22"/>
  <c r="R67" i="22"/>
  <c r="R68" i="22"/>
  <c r="R69" i="22"/>
  <c r="R70" i="22"/>
  <c r="R71" i="22"/>
  <c r="R72" i="22"/>
  <c r="R73" i="22"/>
  <c r="R74" i="22"/>
  <c r="R75" i="22"/>
  <c r="R76" i="22"/>
  <c r="R77" i="22"/>
  <c r="R78" i="22"/>
  <c r="R79" i="22"/>
  <c r="R80" i="22"/>
  <c r="R81" i="22"/>
  <c r="R82" i="22"/>
  <c r="R83" i="22"/>
  <c r="R84" i="22"/>
  <c r="R85" i="22"/>
  <c r="R86" i="22"/>
  <c r="R87" i="22"/>
  <c r="R88" i="22"/>
  <c r="R89" i="22"/>
  <c r="R90" i="22"/>
  <c r="R91" i="22"/>
  <c r="R92" i="22"/>
  <c r="R93" i="22"/>
  <c r="R94" i="22"/>
  <c r="R95" i="22"/>
  <c r="R96" i="22"/>
  <c r="R97" i="22"/>
  <c r="R98" i="22"/>
  <c r="R99" i="22"/>
  <c r="R100" i="22"/>
  <c r="R101" i="22"/>
  <c r="R6" i="22"/>
  <c r="S7" i="21"/>
  <c r="S8" i="21"/>
  <c r="S9" i="21"/>
  <c r="S10" i="21"/>
  <c r="S11" i="21"/>
  <c r="S13" i="21"/>
  <c r="S14" i="21"/>
  <c r="S15" i="21"/>
  <c r="S17" i="21"/>
  <c r="S19" i="21"/>
  <c r="S20" i="21"/>
  <c r="S21" i="21"/>
  <c r="S22" i="21"/>
  <c r="S23" i="21"/>
  <c r="S24" i="21"/>
  <c r="S25" i="21"/>
  <c r="S26" i="21"/>
  <c r="S27" i="21"/>
  <c r="S28" i="21"/>
  <c r="S29" i="21"/>
  <c r="S30" i="21"/>
  <c r="S31" i="21"/>
  <c r="S32" i="21"/>
  <c r="S33" i="21"/>
  <c r="S34" i="21"/>
  <c r="S35" i="21"/>
  <c r="S36" i="21"/>
  <c r="S37" i="21"/>
  <c r="S38" i="21"/>
  <c r="S39" i="21"/>
  <c r="S40" i="21"/>
  <c r="S41" i="21"/>
  <c r="S42" i="21"/>
  <c r="S43" i="21"/>
  <c r="S44" i="21"/>
  <c r="S45" i="21"/>
  <c r="S46" i="21"/>
  <c r="S47" i="21"/>
  <c r="S48" i="21"/>
  <c r="S49" i="21"/>
  <c r="S50" i="21"/>
  <c r="S51" i="21"/>
  <c r="S52" i="21"/>
  <c r="S53" i="21"/>
  <c r="S54" i="21"/>
  <c r="S55" i="21"/>
  <c r="S56" i="21"/>
  <c r="S57" i="21"/>
  <c r="S58" i="21"/>
  <c r="S59" i="21"/>
  <c r="S60" i="21"/>
  <c r="S61" i="21"/>
  <c r="S62" i="21"/>
  <c r="S63" i="21"/>
  <c r="S64" i="21"/>
  <c r="S65" i="21"/>
  <c r="S66" i="21"/>
  <c r="S67" i="21"/>
  <c r="S68" i="21"/>
  <c r="S69" i="21"/>
  <c r="S70" i="21"/>
  <c r="S71" i="21"/>
  <c r="S72" i="21"/>
  <c r="S73" i="21"/>
  <c r="S74" i="21"/>
  <c r="S75" i="21"/>
  <c r="S76" i="21"/>
  <c r="S77" i="21"/>
  <c r="S78" i="21"/>
  <c r="S79" i="21"/>
  <c r="S80" i="21"/>
  <c r="S81" i="21"/>
  <c r="S82" i="21"/>
  <c r="S83" i="21"/>
  <c r="S84" i="21"/>
  <c r="S85" i="21"/>
  <c r="S86" i="21"/>
  <c r="S87" i="21"/>
  <c r="S88" i="21"/>
  <c r="S89" i="21"/>
  <c r="S90" i="21"/>
  <c r="S91" i="21"/>
  <c r="S92" i="21"/>
  <c r="S93" i="21"/>
  <c r="S94" i="21"/>
  <c r="S95" i="21"/>
  <c r="S96" i="21"/>
  <c r="S99" i="21"/>
  <c r="S100" i="21"/>
  <c r="S101" i="21"/>
  <c r="S6" i="21"/>
  <c r="R7" i="21"/>
  <c r="R8" i="21"/>
  <c r="R9" i="21"/>
  <c r="R10" i="21"/>
  <c r="R11" i="21"/>
  <c r="R13" i="21"/>
  <c r="R14" i="21"/>
  <c r="R15" i="21"/>
  <c r="R17" i="21"/>
  <c r="R19" i="21"/>
  <c r="R20" i="21"/>
  <c r="R21" i="21"/>
  <c r="R22" i="21"/>
  <c r="R23" i="21"/>
  <c r="R24" i="21"/>
  <c r="R25" i="21"/>
  <c r="R26" i="21"/>
  <c r="R27" i="21"/>
  <c r="R28" i="21"/>
  <c r="R29" i="21"/>
  <c r="R30" i="21"/>
  <c r="R31" i="21"/>
  <c r="R32" i="21"/>
  <c r="R33" i="21"/>
  <c r="R34" i="21"/>
  <c r="R35" i="21"/>
  <c r="R36" i="21"/>
  <c r="R37" i="21"/>
  <c r="R38" i="21"/>
  <c r="R39" i="21"/>
  <c r="R40" i="21"/>
  <c r="R41" i="21"/>
  <c r="R42" i="21"/>
  <c r="R43" i="21"/>
  <c r="R44" i="21"/>
  <c r="R45" i="21"/>
  <c r="R46" i="21"/>
  <c r="R47" i="21"/>
  <c r="R48" i="21"/>
  <c r="R49" i="21"/>
  <c r="R50" i="21"/>
  <c r="R51" i="21"/>
  <c r="R52" i="21"/>
  <c r="R53" i="21"/>
  <c r="R54" i="21"/>
  <c r="R55" i="21"/>
  <c r="R56" i="21"/>
  <c r="R57" i="21"/>
  <c r="R58" i="21"/>
  <c r="R59" i="21"/>
  <c r="R60" i="21"/>
  <c r="R61" i="21"/>
  <c r="R62" i="21"/>
  <c r="R63" i="21"/>
  <c r="R64" i="21"/>
  <c r="R65" i="21"/>
  <c r="R66" i="21"/>
  <c r="R67" i="21"/>
  <c r="R68" i="21"/>
  <c r="R69" i="21"/>
  <c r="R70" i="21"/>
  <c r="R71" i="21"/>
  <c r="R72" i="21"/>
  <c r="R73" i="21"/>
  <c r="R74" i="21"/>
  <c r="R75" i="21"/>
  <c r="R76" i="21"/>
  <c r="R77" i="21"/>
  <c r="R78" i="21"/>
  <c r="R79" i="21"/>
  <c r="R80" i="21"/>
  <c r="R81" i="21"/>
  <c r="R82" i="21"/>
  <c r="R83" i="21"/>
  <c r="R84" i="21"/>
  <c r="R85" i="21"/>
  <c r="R86" i="21"/>
  <c r="R87" i="21"/>
  <c r="R88" i="21"/>
  <c r="R89" i="21"/>
  <c r="R90" i="21"/>
  <c r="R91" i="21"/>
  <c r="R92" i="21"/>
  <c r="R93" i="21"/>
  <c r="R94" i="21"/>
  <c r="R95" i="21"/>
  <c r="R96" i="21"/>
  <c r="R99" i="21"/>
  <c r="R100" i="21"/>
  <c r="R101" i="21"/>
  <c r="R6" i="21"/>
  <c r="S7" i="15"/>
  <c r="S8" i="15"/>
  <c r="S9" i="15"/>
  <c r="S10" i="15"/>
  <c r="S11" i="15"/>
  <c r="S13" i="15"/>
  <c r="S15" i="15"/>
  <c r="S16" i="15"/>
  <c r="S17" i="15"/>
  <c r="S19" i="15"/>
  <c r="S20" i="15"/>
  <c r="S21" i="15"/>
  <c r="S22" i="15"/>
  <c r="S23" i="15"/>
  <c r="S24" i="15"/>
  <c r="S25" i="15"/>
  <c r="S26" i="15"/>
  <c r="S27" i="15"/>
  <c r="S28" i="15"/>
  <c r="S29" i="15"/>
  <c r="S30" i="15"/>
  <c r="S31" i="15"/>
  <c r="S32" i="15"/>
  <c r="S33" i="15"/>
  <c r="S34" i="15"/>
  <c r="S35" i="15"/>
  <c r="S36" i="15"/>
  <c r="S37" i="15"/>
  <c r="S38" i="15"/>
  <c r="S39" i="15"/>
  <c r="S40" i="15"/>
  <c r="S41" i="15"/>
  <c r="S42" i="15"/>
  <c r="S43" i="15"/>
  <c r="S44" i="15"/>
  <c r="S45" i="15"/>
  <c r="S46" i="15"/>
  <c r="S47" i="15"/>
  <c r="S48" i="15"/>
  <c r="S49" i="15"/>
  <c r="S50" i="15"/>
  <c r="S51" i="15"/>
  <c r="S52" i="15"/>
  <c r="S53" i="15"/>
  <c r="S54" i="15"/>
  <c r="S55" i="15"/>
  <c r="S56" i="15"/>
  <c r="S57" i="15"/>
  <c r="S58" i="15"/>
  <c r="S59" i="15"/>
  <c r="S60" i="15"/>
  <c r="S61" i="15"/>
  <c r="S62" i="15"/>
  <c r="S63" i="15"/>
  <c r="S64" i="15"/>
  <c r="S65" i="15"/>
  <c r="S66" i="15"/>
  <c r="S67" i="15"/>
  <c r="S68" i="15"/>
  <c r="S69" i="15"/>
  <c r="S70" i="15"/>
  <c r="S71" i="15"/>
  <c r="S74" i="15"/>
  <c r="S75" i="15"/>
  <c r="S76" i="15"/>
  <c r="S77" i="15"/>
  <c r="S78" i="15"/>
  <c r="S79" i="15"/>
  <c r="S80" i="15"/>
  <c r="S81" i="15"/>
  <c r="S82" i="15"/>
  <c r="S83" i="15"/>
  <c r="S85" i="15"/>
  <c r="S86" i="15"/>
  <c r="S87" i="15"/>
  <c r="S88" i="15"/>
  <c r="S89" i="15"/>
  <c r="S90" i="15"/>
  <c r="S91" i="15"/>
  <c r="S92" i="15"/>
  <c r="S93" i="15"/>
  <c r="S94" i="15"/>
  <c r="S95" i="15"/>
  <c r="S96" i="15"/>
  <c r="S97" i="15"/>
  <c r="S98" i="15"/>
  <c r="S99" i="15"/>
  <c r="S100" i="15"/>
  <c r="S101" i="15"/>
  <c r="S6" i="15"/>
  <c r="R7" i="15"/>
  <c r="R8" i="15"/>
  <c r="R9" i="15"/>
  <c r="R10" i="15"/>
  <c r="R11" i="15"/>
  <c r="R13" i="15"/>
  <c r="R15" i="15"/>
  <c r="R16" i="15"/>
  <c r="R17" i="15"/>
  <c r="R19" i="15"/>
  <c r="R20" i="15"/>
  <c r="R21" i="15"/>
  <c r="R22" i="15"/>
  <c r="R23" i="15"/>
  <c r="R24" i="15"/>
  <c r="R25" i="15"/>
  <c r="R26" i="15"/>
  <c r="R27" i="15"/>
  <c r="R28" i="15"/>
  <c r="R29" i="15"/>
  <c r="R30" i="15"/>
  <c r="R31" i="15"/>
  <c r="R32" i="15"/>
  <c r="R33" i="15"/>
  <c r="R34" i="15"/>
  <c r="R35" i="15"/>
  <c r="R36" i="15"/>
  <c r="R37" i="15"/>
  <c r="R38" i="15"/>
  <c r="R39" i="15"/>
  <c r="R40" i="15"/>
  <c r="R41" i="15"/>
  <c r="R42" i="15"/>
  <c r="R43" i="15"/>
  <c r="R44" i="15"/>
  <c r="R45" i="15"/>
  <c r="R46" i="15"/>
  <c r="R47" i="15"/>
  <c r="R48" i="15"/>
  <c r="R49" i="15"/>
  <c r="R50" i="15"/>
  <c r="R51" i="15"/>
  <c r="R52" i="15"/>
  <c r="R53" i="15"/>
  <c r="R54" i="15"/>
  <c r="R55" i="15"/>
  <c r="R56" i="15"/>
  <c r="R57" i="15"/>
  <c r="R58" i="15"/>
  <c r="R59" i="15"/>
  <c r="R60" i="15"/>
  <c r="R61" i="15"/>
  <c r="R62" i="15"/>
  <c r="R63" i="15"/>
  <c r="R64" i="15"/>
  <c r="R65" i="15"/>
  <c r="R66" i="15"/>
  <c r="R67" i="15"/>
  <c r="R68" i="15"/>
  <c r="R69" i="15"/>
  <c r="R70" i="15"/>
  <c r="R71" i="15"/>
  <c r="R73" i="15"/>
  <c r="R74" i="15"/>
  <c r="R75" i="15"/>
  <c r="R76" i="15"/>
  <c r="R77" i="15"/>
  <c r="R78" i="15"/>
  <c r="R79" i="15"/>
  <c r="R80" i="15"/>
  <c r="R81" i="15"/>
  <c r="R82" i="15"/>
  <c r="R83" i="15"/>
  <c r="R85" i="15"/>
  <c r="R86" i="15"/>
  <c r="R87" i="15"/>
  <c r="R88" i="15"/>
  <c r="R89" i="15"/>
  <c r="R90" i="15"/>
  <c r="R91" i="15"/>
  <c r="R92" i="15"/>
  <c r="R93" i="15"/>
  <c r="R94" i="15"/>
  <c r="R95" i="15"/>
  <c r="R96" i="15"/>
  <c r="R97" i="15"/>
  <c r="R98" i="15"/>
  <c r="R99" i="15"/>
  <c r="R100" i="15"/>
  <c r="R101" i="15"/>
  <c r="R6" i="15"/>
  <c r="S7" i="20"/>
  <c r="S8" i="20"/>
  <c r="S9" i="20"/>
  <c r="S10" i="20"/>
  <c r="S11" i="20"/>
  <c r="S13" i="20"/>
  <c r="S15" i="20"/>
  <c r="S17" i="20"/>
  <c r="S19" i="20"/>
  <c r="S20" i="20"/>
  <c r="S21" i="20"/>
  <c r="S22" i="20"/>
  <c r="S23" i="20"/>
  <c r="S24" i="20"/>
  <c r="S25" i="20"/>
  <c r="S26" i="20"/>
  <c r="S27" i="20"/>
  <c r="S28" i="20"/>
  <c r="S29" i="20"/>
  <c r="S30" i="20"/>
  <c r="S31" i="20"/>
  <c r="S32" i="20"/>
  <c r="S33" i="20"/>
  <c r="S34" i="20"/>
  <c r="S35" i="20"/>
  <c r="S36" i="20"/>
  <c r="S37" i="20"/>
  <c r="S38" i="20"/>
  <c r="S39" i="20"/>
  <c r="S40" i="20"/>
  <c r="S41" i="20"/>
  <c r="S42" i="20"/>
  <c r="S43" i="20"/>
  <c r="S44" i="20"/>
  <c r="S45" i="20"/>
  <c r="S46" i="20"/>
  <c r="S47" i="20"/>
  <c r="S48" i="20"/>
  <c r="S49" i="20"/>
  <c r="S50" i="20"/>
  <c r="S51" i="20"/>
  <c r="S52" i="20"/>
  <c r="S54" i="20"/>
  <c r="S55" i="20"/>
  <c r="S56" i="20"/>
  <c r="S57" i="20"/>
  <c r="S58" i="20"/>
  <c r="S59" i="20"/>
  <c r="S60" i="20"/>
  <c r="S61" i="20"/>
  <c r="S62" i="20"/>
  <c r="S63" i="20"/>
  <c r="S64" i="20"/>
  <c r="S65" i="20"/>
  <c r="S66" i="20"/>
  <c r="S67" i="20"/>
  <c r="S68" i="20"/>
  <c r="S69" i="20"/>
  <c r="S70" i="20"/>
  <c r="S71" i="20"/>
  <c r="S72" i="20"/>
  <c r="S73" i="20"/>
  <c r="S74" i="20"/>
  <c r="S75" i="20"/>
  <c r="S76" i="20"/>
  <c r="S77" i="20"/>
  <c r="S78" i="20"/>
  <c r="S79" i="20"/>
  <c r="S80" i="20"/>
  <c r="S81" i="20"/>
  <c r="S82" i="20"/>
  <c r="S83" i="20"/>
  <c r="S85" i="20"/>
  <c r="S86" i="20"/>
  <c r="S87" i="20"/>
  <c r="S88" i="20"/>
  <c r="S89" i="20"/>
  <c r="S90" i="20"/>
  <c r="S91" i="20"/>
  <c r="S92" i="20"/>
  <c r="S93" i="20"/>
  <c r="S94" i="20"/>
  <c r="S95" i="20"/>
  <c r="S96" i="20"/>
  <c r="S97" i="20"/>
  <c r="S98" i="20"/>
  <c r="S99" i="20"/>
  <c r="S100" i="20"/>
  <c r="S101" i="20"/>
  <c r="S6" i="20"/>
  <c r="R7" i="20"/>
  <c r="R8" i="20"/>
  <c r="R9" i="20"/>
  <c r="R10" i="20"/>
  <c r="R11" i="20"/>
  <c r="R13" i="20"/>
  <c r="R15" i="20"/>
  <c r="R17" i="20"/>
  <c r="R19" i="20"/>
  <c r="R20" i="20"/>
  <c r="R21" i="20"/>
  <c r="R22" i="20"/>
  <c r="R23" i="20"/>
  <c r="R24" i="20"/>
  <c r="R25" i="20"/>
  <c r="R26" i="20"/>
  <c r="R27" i="20"/>
  <c r="R28" i="20"/>
  <c r="R29" i="20"/>
  <c r="R30" i="20"/>
  <c r="R31" i="20"/>
  <c r="R32" i="20"/>
  <c r="R33" i="20"/>
  <c r="R34" i="20"/>
  <c r="R35" i="20"/>
  <c r="R36" i="20"/>
  <c r="R37" i="20"/>
  <c r="R38" i="20"/>
  <c r="R39" i="20"/>
  <c r="R40" i="20"/>
  <c r="R41" i="20"/>
  <c r="R42" i="20"/>
  <c r="R43" i="20"/>
  <c r="R44" i="20"/>
  <c r="R45" i="20"/>
  <c r="R46" i="20"/>
  <c r="R47" i="20"/>
  <c r="R48" i="20"/>
  <c r="R49" i="20"/>
  <c r="R50" i="20"/>
  <c r="R51" i="20"/>
  <c r="R52" i="20"/>
  <c r="R54" i="20"/>
  <c r="R55" i="20"/>
  <c r="R56" i="20"/>
  <c r="R57" i="20"/>
  <c r="R58" i="20"/>
  <c r="R59" i="20"/>
  <c r="R60" i="20"/>
  <c r="R61" i="20"/>
  <c r="R62" i="20"/>
  <c r="R63" i="20"/>
  <c r="R64" i="20"/>
  <c r="R65" i="20"/>
  <c r="R66" i="20"/>
  <c r="R67" i="20"/>
  <c r="R68" i="20"/>
  <c r="R69" i="20"/>
  <c r="R70" i="20"/>
  <c r="R71" i="20"/>
  <c r="R72" i="20"/>
  <c r="R73" i="20"/>
  <c r="R74" i="20"/>
  <c r="R75" i="20"/>
  <c r="R76" i="20"/>
  <c r="R77" i="20"/>
  <c r="R78" i="20"/>
  <c r="R79" i="20"/>
  <c r="R80" i="20"/>
  <c r="R81" i="20"/>
  <c r="R82" i="20"/>
  <c r="R83" i="20"/>
  <c r="R84" i="20"/>
  <c r="R85" i="20"/>
  <c r="R86" i="20"/>
  <c r="R87" i="20"/>
  <c r="R88" i="20"/>
  <c r="R89" i="20"/>
  <c r="R90" i="20"/>
  <c r="R91" i="20"/>
  <c r="R92" i="20"/>
  <c r="R93" i="20"/>
  <c r="R94" i="20"/>
  <c r="R95" i="20"/>
  <c r="R96" i="20"/>
  <c r="R97" i="20"/>
  <c r="R98" i="20"/>
  <c r="R99" i="20"/>
  <c r="R100" i="20"/>
  <c r="R101" i="20"/>
  <c r="R6" i="20"/>
  <c r="S7" i="19"/>
  <c r="S8" i="19"/>
  <c r="S9" i="19"/>
  <c r="S10" i="19"/>
  <c r="S11" i="19"/>
  <c r="S13" i="19"/>
  <c r="S15" i="19"/>
  <c r="S17" i="19"/>
  <c r="S19" i="19"/>
  <c r="S20" i="19"/>
  <c r="S21" i="19"/>
  <c r="S22" i="19"/>
  <c r="S23" i="19"/>
  <c r="S24" i="19"/>
  <c r="S25" i="19"/>
  <c r="S26" i="19"/>
  <c r="S27" i="19"/>
  <c r="S28" i="19"/>
  <c r="S29" i="19"/>
  <c r="S30" i="19"/>
  <c r="S31" i="19"/>
  <c r="S32" i="19"/>
  <c r="S33" i="19"/>
  <c r="S34" i="19"/>
  <c r="S35" i="19"/>
  <c r="S36" i="19"/>
  <c r="S37" i="19"/>
  <c r="S38" i="19"/>
  <c r="S39" i="19"/>
  <c r="S40" i="19"/>
  <c r="S41" i="19"/>
  <c r="S43" i="19"/>
  <c r="S44" i="19"/>
  <c r="S45" i="19"/>
  <c r="S47" i="19"/>
  <c r="S49" i="19"/>
  <c r="S50" i="19"/>
  <c r="S52" i="19"/>
  <c r="S53" i="19"/>
  <c r="S54" i="19"/>
  <c r="S55" i="19"/>
  <c r="S56" i="19"/>
  <c r="S57" i="19"/>
  <c r="S58" i="19"/>
  <c r="S59" i="19"/>
  <c r="S60" i="19"/>
  <c r="S61" i="19"/>
  <c r="S62" i="19"/>
  <c r="S63" i="19"/>
  <c r="S64" i="19"/>
  <c r="S65" i="19"/>
  <c r="S66" i="19"/>
  <c r="S67" i="19"/>
  <c r="S68" i="19"/>
  <c r="S69" i="19"/>
  <c r="S70" i="19"/>
  <c r="S71" i="19"/>
  <c r="S73" i="19"/>
  <c r="S74" i="19"/>
  <c r="S75" i="19"/>
  <c r="S76" i="19"/>
  <c r="S77" i="19"/>
  <c r="S78" i="19"/>
  <c r="S79" i="19"/>
  <c r="S80" i="19"/>
  <c r="S81" i="19"/>
  <c r="S83" i="19"/>
  <c r="S85" i="19"/>
  <c r="S86" i="19"/>
  <c r="S87" i="19"/>
  <c r="S88" i="19"/>
  <c r="S89" i="19"/>
  <c r="S90" i="19"/>
  <c r="S91" i="19"/>
  <c r="S92" i="19"/>
  <c r="S93" i="19"/>
  <c r="S94" i="19"/>
  <c r="S95" i="19"/>
  <c r="S96" i="19"/>
  <c r="S97" i="19"/>
  <c r="S98" i="19"/>
  <c r="S99" i="19"/>
  <c r="S100" i="19"/>
  <c r="S101" i="19"/>
  <c r="S6" i="19"/>
  <c r="R7" i="19"/>
  <c r="R8" i="19"/>
  <c r="R9" i="19"/>
  <c r="R10" i="19"/>
  <c r="R11" i="19"/>
  <c r="R13" i="19"/>
  <c r="R15" i="19"/>
  <c r="R17" i="19"/>
  <c r="R19" i="19"/>
  <c r="R20" i="19"/>
  <c r="R21" i="19"/>
  <c r="R22" i="19"/>
  <c r="R23" i="19"/>
  <c r="R24" i="19"/>
  <c r="R25" i="19"/>
  <c r="R26" i="19"/>
  <c r="R27" i="19"/>
  <c r="R28" i="19"/>
  <c r="R29" i="19"/>
  <c r="R30" i="19"/>
  <c r="R31" i="19"/>
  <c r="R32" i="19"/>
  <c r="R33" i="19"/>
  <c r="R34" i="19"/>
  <c r="R35" i="19"/>
  <c r="R36" i="19"/>
  <c r="R37" i="19"/>
  <c r="R38" i="19"/>
  <c r="R39" i="19"/>
  <c r="R40" i="19"/>
  <c r="R41" i="19"/>
  <c r="R43" i="19"/>
  <c r="R45" i="19"/>
  <c r="R46" i="19"/>
  <c r="R47" i="19"/>
  <c r="R49" i="19"/>
  <c r="R50" i="19"/>
  <c r="R52" i="19"/>
  <c r="R53" i="19"/>
  <c r="R54" i="19"/>
  <c r="R55" i="19"/>
  <c r="R56" i="19"/>
  <c r="R57" i="19"/>
  <c r="R58" i="19"/>
  <c r="R59" i="19"/>
  <c r="R60" i="19"/>
  <c r="R61" i="19"/>
  <c r="R62" i="19"/>
  <c r="R63" i="19"/>
  <c r="R64" i="19"/>
  <c r="R65" i="19"/>
  <c r="R66" i="19"/>
  <c r="R67" i="19"/>
  <c r="R68" i="19"/>
  <c r="R69" i="19"/>
  <c r="R70" i="19"/>
  <c r="R71" i="19"/>
  <c r="R72" i="19"/>
  <c r="R73" i="19"/>
  <c r="R74" i="19"/>
  <c r="R75" i="19"/>
  <c r="R76" i="19"/>
  <c r="R77" i="19"/>
  <c r="R78" i="19"/>
  <c r="R79" i="19"/>
  <c r="R80" i="19"/>
  <c r="R81" i="19"/>
  <c r="R82" i="19"/>
  <c r="R83" i="19"/>
  <c r="R84" i="19"/>
  <c r="R85" i="19"/>
  <c r="R86" i="19"/>
  <c r="R87" i="19"/>
  <c r="R88" i="19"/>
  <c r="R89" i="19"/>
  <c r="R90" i="19"/>
  <c r="R91" i="19"/>
  <c r="R92" i="19"/>
  <c r="R93" i="19"/>
  <c r="R94" i="19"/>
  <c r="R95" i="19"/>
  <c r="R96" i="19"/>
  <c r="R97" i="19"/>
  <c r="R98" i="19"/>
  <c r="R99" i="19"/>
  <c r="R100" i="19"/>
  <c r="R6" i="19"/>
  <c r="R101" i="19"/>
  <c r="S7" i="18"/>
  <c r="S8" i="18"/>
  <c r="S9" i="18"/>
  <c r="S10" i="18"/>
  <c r="S11" i="18"/>
  <c r="S12" i="18"/>
  <c r="S13" i="18"/>
  <c r="S14" i="18"/>
  <c r="S15" i="18"/>
  <c r="S17" i="18"/>
  <c r="S19" i="18"/>
  <c r="S20" i="18"/>
  <c r="S21" i="18"/>
  <c r="S22" i="18"/>
  <c r="S23" i="18"/>
  <c r="S24" i="18"/>
  <c r="S25" i="18"/>
  <c r="S26" i="18"/>
  <c r="S27" i="18"/>
  <c r="S28" i="18"/>
  <c r="S29" i="18"/>
  <c r="S30" i="18"/>
  <c r="S31" i="18"/>
  <c r="S32" i="18"/>
  <c r="S33" i="18"/>
  <c r="S34" i="18"/>
  <c r="S35" i="18"/>
  <c r="S36" i="18"/>
  <c r="S37" i="18"/>
  <c r="S38" i="18"/>
  <c r="S39" i="18"/>
  <c r="S40" i="18"/>
  <c r="S41" i="18"/>
  <c r="S42" i="18"/>
  <c r="S43" i="18"/>
  <c r="S44" i="18"/>
  <c r="S45" i="18"/>
  <c r="S46" i="18"/>
  <c r="S47" i="18"/>
  <c r="S48" i="18"/>
  <c r="S49" i="18"/>
  <c r="S50" i="18"/>
  <c r="S52" i="18"/>
  <c r="S54" i="18"/>
  <c r="S56" i="18"/>
  <c r="S57" i="18"/>
  <c r="S58" i="18"/>
  <c r="S59" i="18"/>
  <c r="S60" i="18"/>
  <c r="S61" i="18"/>
  <c r="S62" i="18"/>
  <c r="S63" i="18"/>
  <c r="S64" i="18"/>
  <c r="S65" i="18"/>
  <c r="S66" i="18"/>
  <c r="S67" i="18"/>
  <c r="S68" i="18"/>
  <c r="S69" i="18"/>
  <c r="S70" i="18"/>
  <c r="S71" i="18"/>
  <c r="S72" i="18"/>
  <c r="S74" i="18"/>
  <c r="S75" i="18"/>
  <c r="S76" i="18"/>
  <c r="S77" i="18"/>
  <c r="S78" i="18"/>
  <c r="S79" i="18"/>
  <c r="S80" i="18"/>
  <c r="S81" i="18"/>
  <c r="S82" i="18"/>
  <c r="S83" i="18"/>
  <c r="S84" i="18"/>
  <c r="S85" i="18"/>
  <c r="S86" i="18"/>
  <c r="S87" i="18"/>
  <c r="S88" i="18"/>
  <c r="S89" i="18"/>
  <c r="S90" i="18"/>
  <c r="S91" i="18"/>
  <c r="S92" i="18"/>
  <c r="S93" i="18"/>
  <c r="S94" i="18"/>
  <c r="S95" i="18"/>
  <c r="S96" i="18"/>
  <c r="S97" i="18"/>
  <c r="S98" i="18"/>
  <c r="S99" i="18"/>
  <c r="S100" i="18"/>
  <c r="S101" i="18"/>
  <c r="S6" i="18"/>
  <c r="R7" i="18"/>
  <c r="R8" i="18"/>
  <c r="R9" i="18"/>
  <c r="R10" i="18"/>
  <c r="R11" i="18"/>
  <c r="R12" i="18"/>
  <c r="R13" i="18"/>
  <c r="R14" i="18"/>
  <c r="R15" i="18"/>
  <c r="R17" i="18"/>
  <c r="R19" i="18"/>
  <c r="R20" i="18"/>
  <c r="R21" i="18"/>
  <c r="R22" i="18"/>
  <c r="R23" i="18"/>
  <c r="R24" i="18"/>
  <c r="R25" i="18"/>
  <c r="R26" i="18"/>
  <c r="R27" i="18"/>
  <c r="R28" i="18"/>
  <c r="R29" i="18"/>
  <c r="R30" i="18"/>
  <c r="R31" i="18"/>
  <c r="R32" i="18"/>
  <c r="R33" i="18"/>
  <c r="R34" i="18"/>
  <c r="R35" i="18"/>
  <c r="R36" i="18"/>
  <c r="R37" i="18"/>
  <c r="R38" i="18"/>
  <c r="R39" i="18"/>
  <c r="R40" i="18"/>
  <c r="R41" i="18"/>
  <c r="R42" i="18"/>
  <c r="R43" i="18"/>
  <c r="R44" i="18"/>
  <c r="R45" i="18"/>
  <c r="R46" i="18"/>
  <c r="R47" i="18"/>
  <c r="R48" i="18"/>
  <c r="R49" i="18"/>
  <c r="R50" i="18"/>
  <c r="R52" i="18"/>
  <c r="R54" i="18"/>
  <c r="R56" i="18"/>
  <c r="R58" i="18"/>
  <c r="R59" i="18"/>
  <c r="R60" i="18"/>
  <c r="R61" i="18"/>
  <c r="R62" i="18"/>
  <c r="R63" i="18"/>
  <c r="R64" i="18"/>
  <c r="R65" i="18"/>
  <c r="R66" i="18"/>
  <c r="R67" i="18"/>
  <c r="R68" i="18"/>
  <c r="R69" i="18"/>
  <c r="R70" i="18"/>
  <c r="R71" i="18"/>
  <c r="R72" i="18"/>
  <c r="R73" i="18"/>
  <c r="R74" i="18"/>
  <c r="R75" i="18"/>
  <c r="R76" i="18"/>
  <c r="R77" i="18"/>
  <c r="R78" i="18"/>
  <c r="R79" i="18"/>
  <c r="R80" i="18"/>
  <c r="R81" i="18"/>
  <c r="R82" i="18"/>
  <c r="R83" i="18"/>
  <c r="R84" i="18"/>
  <c r="R85" i="18"/>
  <c r="R86" i="18"/>
  <c r="R87" i="18"/>
  <c r="R88" i="18"/>
  <c r="R89" i="18"/>
  <c r="R90" i="18"/>
  <c r="R91" i="18"/>
  <c r="R92" i="18"/>
  <c r="R93" i="18"/>
  <c r="R94" i="18"/>
  <c r="R95" i="18"/>
  <c r="R96" i="18"/>
  <c r="R97" i="18"/>
  <c r="R98" i="18"/>
  <c r="R99" i="18"/>
  <c r="R100" i="18"/>
  <c r="R101" i="18"/>
  <c r="R6" i="18"/>
  <c r="S7" i="16"/>
  <c r="S8" i="16"/>
  <c r="S9" i="16"/>
  <c r="S10" i="16"/>
  <c r="S11" i="16"/>
  <c r="S13" i="16"/>
  <c r="S15" i="16"/>
  <c r="S17" i="16"/>
  <c r="S19" i="16"/>
  <c r="S20" i="16"/>
  <c r="S21" i="16"/>
  <c r="S22" i="16"/>
  <c r="S23" i="16"/>
  <c r="S24" i="16"/>
  <c r="S25" i="16"/>
  <c r="S26" i="16"/>
  <c r="S27" i="16"/>
  <c r="S28" i="16"/>
  <c r="S29" i="16"/>
  <c r="S30" i="16"/>
  <c r="S31" i="16"/>
  <c r="S32" i="16"/>
  <c r="S33" i="16"/>
  <c r="S34" i="16"/>
  <c r="S35" i="16"/>
  <c r="S36" i="16"/>
  <c r="S37" i="16"/>
  <c r="S38" i="16"/>
  <c r="S39" i="16"/>
  <c r="S40" i="16"/>
  <c r="S41" i="16"/>
  <c r="S42" i="16"/>
  <c r="S43" i="16"/>
  <c r="S44" i="16"/>
  <c r="S45" i="16"/>
  <c r="S46" i="16"/>
  <c r="S47" i="16"/>
  <c r="S48" i="16"/>
  <c r="S49" i="16"/>
  <c r="S50" i="16"/>
  <c r="S51" i="16"/>
  <c r="S52" i="16"/>
  <c r="S53" i="16"/>
  <c r="S54" i="16"/>
  <c r="S55" i="16"/>
  <c r="S56" i="16"/>
  <c r="S57" i="16"/>
  <c r="S58" i="16"/>
  <c r="S59" i="16"/>
  <c r="S60" i="16"/>
  <c r="S61" i="16"/>
  <c r="S62" i="16"/>
  <c r="S63" i="16"/>
  <c r="S64" i="16"/>
  <c r="S65" i="16"/>
  <c r="S66" i="16"/>
  <c r="S67" i="16"/>
  <c r="S68" i="16"/>
  <c r="S69" i="16"/>
  <c r="S70" i="16"/>
  <c r="S71" i="16"/>
  <c r="S72" i="16"/>
  <c r="S74" i="16"/>
  <c r="S75" i="16"/>
  <c r="S76" i="16"/>
  <c r="S77" i="16"/>
  <c r="S78" i="16"/>
  <c r="S79" i="16"/>
  <c r="S80" i="16"/>
  <c r="S81" i="16"/>
  <c r="S82" i="16"/>
  <c r="S83" i="16"/>
  <c r="S85" i="16"/>
  <c r="S86" i="16"/>
  <c r="S87" i="16"/>
  <c r="S88" i="16"/>
  <c r="S89" i="16"/>
  <c r="S90" i="16"/>
  <c r="S91" i="16"/>
  <c r="S92" i="16"/>
  <c r="S93" i="16"/>
  <c r="S94" i="16"/>
  <c r="S95" i="16"/>
  <c r="S96" i="16"/>
  <c r="S97" i="16"/>
  <c r="S98" i="16"/>
  <c r="S99" i="16"/>
  <c r="S100" i="16"/>
  <c r="S101" i="16"/>
  <c r="S6" i="16"/>
  <c r="R7" i="16"/>
  <c r="R8" i="16"/>
  <c r="R9" i="16"/>
  <c r="R10" i="16"/>
  <c r="R11" i="16"/>
  <c r="R13" i="16"/>
  <c r="R15" i="16"/>
  <c r="R17" i="16"/>
  <c r="R19" i="16"/>
  <c r="R20" i="16"/>
  <c r="R21" i="16"/>
  <c r="R22" i="16"/>
  <c r="R23" i="16"/>
  <c r="R24" i="16"/>
  <c r="R25" i="16"/>
  <c r="R26" i="16"/>
  <c r="R27" i="16"/>
  <c r="R28" i="16"/>
  <c r="R29" i="16"/>
  <c r="R30" i="16"/>
  <c r="R31" i="16"/>
  <c r="R32" i="16"/>
  <c r="R33" i="16"/>
  <c r="R34" i="16"/>
  <c r="R35" i="16"/>
  <c r="R36" i="16"/>
  <c r="R37" i="16"/>
  <c r="R38" i="16"/>
  <c r="R39" i="16"/>
  <c r="R40" i="16"/>
  <c r="R41" i="16"/>
  <c r="R42" i="16"/>
  <c r="R43" i="16"/>
  <c r="R44" i="16"/>
  <c r="R45" i="16"/>
  <c r="R46" i="16"/>
  <c r="R47" i="16"/>
  <c r="R48" i="16"/>
  <c r="R49" i="16"/>
  <c r="R50" i="16"/>
  <c r="R51" i="16"/>
  <c r="R52" i="16"/>
  <c r="R53" i="16"/>
  <c r="R54" i="16"/>
  <c r="R55" i="16"/>
  <c r="R56" i="16"/>
  <c r="R57" i="16"/>
  <c r="R58" i="16"/>
  <c r="R59" i="16"/>
  <c r="R60" i="16"/>
  <c r="R61" i="16"/>
  <c r="R62" i="16"/>
  <c r="R63" i="16"/>
  <c r="R64" i="16"/>
  <c r="R65" i="16"/>
  <c r="R66" i="16"/>
  <c r="R67" i="16"/>
  <c r="R68" i="16"/>
  <c r="R69" i="16"/>
  <c r="R70" i="16"/>
  <c r="R71" i="16"/>
  <c r="R72" i="16"/>
  <c r="R73" i="16"/>
  <c r="R74" i="16"/>
  <c r="R75" i="16"/>
  <c r="R76" i="16"/>
  <c r="R77" i="16"/>
  <c r="R78" i="16"/>
  <c r="R79" i="16"/>
  <c r="R80" i="16"/>
  <c r="R81" i="16"/>
  <c r="R82" i="16"/>
  <c r="R84" i="16"/>
  <c r="R85" i="16"/>
  <c r="R86" i="16"/>
  <c r="R87" i="16"/>
  <c r="R88" i="16"/>
  <c r="R89" i="16"/>
  <c r="R90" i="16"/>
  <c r="R91" i="16"/>
  <c r="R92" i="16"/>
  <c r="R93" i="16"/>
  <c r="R94" i="16"/>
  <c r="R95" i="16"/>
  <c r="R96" i="16"/>
  <c r="R97" i="16"/>
  <c r="R98" i="16"/>
  <c r="R99" i="16"/>
  <c r="R100" i="16"/>
  <c r="R101" i="16"/>
  <c r="R6" i="16"/>
  <c r="S7" i="6"/>
  <c r="S8" i="6"/>
  <c r="S9" i="6"/>
  <c r="S10" i="6"/>
  <c r="S11" i="6"/>
  <c r="S12" i="6"/>
  <c r="S13" i="6"/>
  <c r="S15" i="6"/>
  <c r="S17" i="6"/>
  <c r="S19" i="6"/>
  <c r="S20" i="6"/>
  <c r="S21" i="6"/>
  <c r="S22" i="6"/>
  <c r="S23" i="6"/>
  <c r="S24" i="6"/>
  <c r="S25" i="6"/>
  <c r="S26" i="6"/>
  <c r="S27" i="6"/>
  <c r="S28" i="6"/>
  <c r="S29" i="6"/>
  <c r="S30" i="6"/>
  <c r="S31" i="6"/>
  <c r="S32" i="6"/>
  <c r="S33" i="6"/>
  <c r="S34" i="6"/>
  <c r="S35" i="6"/>
  <c r="S36" i="6"/>
  <c r="S37" i="6"/>
  <c r="S38" i="6"/>
  <c r="S39" i="6"/>
  <c r="S40" i="6"/>
  <c r="S41" i="6"/>
  <c r="S42" i="6"/>
  <c r="S43" i="6"/>
  <c r="S44" i="6"/>
  <c r="S45" i="6"/>
  <c r="S46" i="6"/>
  <c r="S47" i="6"/>
  <c r="S48" i="6"/>
  <c r="S49" i="6"/>
  <c r="S50" i="6"/>
  <c r="S51" i="6"/>
  <c r="S52" i="6"/>
  <c r="S53" i="6"/>
  <c r="S54" i="6"/>
  <c r="S55" i="6"/>
  <c r="S56" i="6"/>
  <c r="S57" i="6"/>
  <c r="S58" i="6"/>
  <c r="S59" i="6"/>
  <c r="S60" i="6"/>
  <c r="S61" i="6"/>
  <c r="S62" i="6"/>
  <c r="S63" i="6"/>
  <c r="S64" i="6"/>
  <c r="S65" i="6"/>
  <c r="S66" i="6"/>
  <c r="S67" i="6"/>
  <c r="S68" i="6"/>
  <c r="S69" i="6"/>
  <c r="S70" i="6"/>
  <c r="S71" i="6"/>
  <c r="S72" i="6"/>
  <c r="S73" i="6"/>
  <c r="S74" i="6"/>
  <c r="S75" i="6"/>
  <c r="S76" i="6"/>
  <c r="S77" i="6"/>
  <c r="S78" i="6"/>
  <c r="S79" i="6"/>
  <c r="S80" i="6"/>
  <c r="S81" i="6"/>
  <c r="S82" i="6"/>
  <c r="S83" i="6"/>
  <c r="S84" i="6"/>
  <c r="S85" i="6"/>
  <c r="S86" i="6"/>
  <c r="S87" i="6"/>
  <c r="S88" i="6"/>
  <c r="S89" i="6"/>
  <c r="S90" i="6"/>
  <c r="S91" i="6"/>
  <c r="S92" i="6"/>
  <c r="S93" i="6"/>
  <c r="S94" i="6"/>
  <c r="S95" i="6"/>
  <c r="S96" i="6"/>
  <c r="S97" i="6"/>
  <c r="S99" i="6"/>
  <c r="S100" i="6"/>
  <c r="S101" i="6"/>
  <c r="S6" i="6"/>
  <c r="R7" i="6"/>
  <c r="R8" i="6"/>
  <c r="R9" i="6"/>
  <c r="R10" i="6"/>
  <c r="R11" i="6"/>
  <c r="R12" i="6"/>
  <c r="R13" i="6"/>
  <c r="R15" i="6"/>
  <c r="R17" i="6"/>
  <c r="R19" i="6"/>
  <c r="R20" i="6"/>
  <c r="R21" i="6"/>
  <c r="R22" i="6"/>
  <c r="R23" i="6"/>
  <c r="R24" i="6"/>
  <c r="R25" i="6"/>
  <c r="R26" i="6"/>
  <c r="R27" i="6"/>
  <c r="R28" i="6"/>
  <c r="R29" i="6"/>
  <c r="R30" i="6"/>
  <c r="R31" i="6"/>
  <c r="R32" i="6"/>
  <c r="R33" i="6"/>
  <c r="R34" i="6"/>
  <c r="R35" i="6"/>
  <c r="R36" i="6"/>
  <c r="R37" i="6"/>
  <c r="R38" i="6"/>
  <c r="R39" i="6"/>
  <c r="R40" i="6"/>
  <c r="R41" i="6"/>
  <c r="R42" i="6"/>
  <c r="R43" i="6"/>
  <c r="R44" i="6"/>
  <c r="R45" i="6"/>
  <c r="R46" i="6"/>
  <c r="R47" i="6"/>
  <c r="R48" i="6"/>
  <c r="R49" i="6"/>
  <c r="R50" i="6"/>
  <c r="R51" i="6"/>
  <c r="R52" i="6"/>
  <c r="R53" i="6"/>
  <c r="R54" i="6"/>
  <c r="R55" i="6"/>
  <c r="R56" i="6"/>
  <c r="R57" i="6"/>
  <c r="R58" i="6"/>
  <c r="R59" i="6"/>
  <c r="R60" i="6"/>
  <c r="R61" i="6"/>
  <c r="R62" i="6"/>
  <c r="R63" i="6"/>
  <c r="R64" i="6"/>
  <c r="R65" i="6"/>
  <c r="R66" i="6"/>
  <c r="R67" i="6"/>
  <c r="R68" i="6"/>
  <c r="R69" i="6"/>
  <c r="R70" i="6"/>
  <c r="R71" i="6"/>
  <c r="R72" i="6"/>
  <c r="R73" i="6"/>
  <c r="R74" i="6"/>
  <c r="R75" i="6"/>
  <c r="R76" i="6"/>
  <c r="R77" i="6"/>
  <c r="R78" i="6"/>
  <c r="R79" i="6"/>
  <c r="R80" i="6"/>
  <c r="R82" i="6"/>
  <c r="R83" i="6"/>
  <c r="R84" i="6"/>
  <c r="R85" i="6"/>
  <c r="R86" i="6"/>
  <c r="R87" i="6"/>
  <c r="R88" i="6"/>
  <c r="R89" i="6"/>
  <c r="R90" i="6"/>
  <c r="R91" i="6"/>
  <c r="R92" i="6"/>
  <c r="R93" i="6"/>
  <c r="R94" i="6"/>
  <c r="R95" i="6"/>
  <c r="R96" i="6"/>
  <c r="R97" i="6"/>
  <c r="R99" i="6"/>
  <c r="R100" i="6"/>
  <c r="R101" i="6"/>
  <c r="R6" i="6"/>
  <c r="S7" i="5"/>
  <c r="S8" i="5"/>
  <c r="S9" i="5"/>
  <c r="S10" i="5"/>
  <c r="S11" i="5"/>
  <c r="S12" i="5"/>
  <c r="S13" i="5"/>
  <c r="S15" i="5"/>
  <c r="S17" i="5"/>
  <c r="S19" i="5"/>
  <c r="S20" i="5"/>
  <c r="S21" i="5"/>
  <c r="S22" i="5"/>
  <c r="S23" i="5"/>
  <c r="S24" i="5"/>
  <c r="S25" i="5"/>
  <c r="S26" i="5"/>
  <c r="S27" i="5"/>
  <c r="S28" i="5"/>
  <c r="S29" i="5"/>
  <c r="S30" i="5"/>
  <c r="S31" i="5"/>
  <c r="S32" i="5"/>
  <c r="S33" i="5"/>
  <c r="S34" i="5"/>
  <c r="S35" i="5"/>
  <c r="S36" i="5"/>
  <c r="S37" i="5"/>
  <c r="S38" i="5"/>
  <c r="S39" i="5"/>
  <c r="S40" i="5"/>
  <c r="S41" i="5"/>
  <c r="S42" i="5"/>
  <c r="S43" i="5"/>
  <c r="S44" i="5"/>
  <c r="S45" i="5"/>
  <c r="S46" i="5"/>
  <c r="S47" i="5"/>
  <c r="S48" i="5"/>
  <c r="S49" i="5"/>
  <c r="S50" i="5"/>
  <c r="S51" i="5"/>
  <c r="S52" i="5"/>
  <c r="S53" i="5"/>
  <c r="S54" i="5"/>
  <c r="S55" i="5"/>
  <c r="S56" i="5"/>
  <c r="S58" i="5"/>
  <c r="S59" i="5"/>
  <c r="S60" i="5"/>
  <c r="S61" i="5"/>
  <c r="S62" i="5"/>
  <c r="S63" i="5"/>
  <c r="S64" i="5"/>
  <c r="S65" i="5"/>
  <c r="S66" i="5"/>
  <c r="S67" i="5"/>
  <c r="S68" i="5"/>
  <c r="S69" i="5"/>
  <c r="S70" i="5"/>
  <c r="S71" i="5"/>
  <c r="S73" i="5"/>
  <c r="S74" i="5"/>
  <c r="S75" i="5"/>
  <c r="S76" i="5"/>
  <c r="S77" i="5"/>
  <c r="S78" i="5"/>
  <c r="S79" i="5"/>
  <c r="S80" i="5"/>
  <c r="S83" i="5"/>
  <c r="S84" i="5"/>
  <c r="S85" i="5"/>
  <c r="S86" i="5"/>
  <c r="S87" i="5"/>
  <c r="S88" i="5"/>
  <c r="S89" i="5"/>
  <c r="S90" i="5"/>
  <c r="S91" i="5"/>
  <c r="S92" i="5"/>
  <c r="S93" i="5"/>
  <c r="S94" i="5"/>
  <c r="S95" i="5"/>
  <c r="S96" i="5"/>
  <c r="S99" i="5"/>
  <c r="S100" i="5"/>
  <c r="S101" i="5"/>
  <c r="S6" i="5"/>
  <c r="R7" i="5"/>
  <c r="R8" i="5"/>
  <c r="R9" i="5"/>
  <c r="R10" i="5"/>
  <c r="R11" i="5"/>
  <c r="R12" i="5"/>
  <c r="R13" i="5"/>
  <c r="R15" i="5"/>
  <c r="R17" i="5"/>
  <c r="R19" i="5"/>
  <c r="R20" i="5"/>
  <c r="R21" i="5"/>
  <c r="R22" i="5"/>
  <c r="R23" i="5"/>
  <c r="R24" i="5"/>
  <c r="R25" i="5"/>
  <c r="R26" i="5"/>
  <c r="R27" i="5"/>
  <c r="R28" i="5"/>
  <c r="R29" i="5"/>
  <c r="R30" i="5"/>
  <c r="R31" i="5"/>
  <c r="R32" i="5"/>
  <c r="R33" i="5"/>
  <c r="R34" i="5"/>
  <c r="R35" i="5"/>
  <c r="R36" i="5"/>
  <c r="R37" i="5"/>
  <c r="R38" i="5"/>
  <c r="R39" i="5"/>
  <c r="R40" i="5"/>
  <c r="R41" i="5"/>
  <c r="R42" i="5"/>
  <c r="R43" i="5"/>
  <c r="R44" i="5"/>
  <c r="R45" i="5"/>
  <c r="R46" i="5"/>
  <c r="R47" i="5"/>
  <c r="R48" i="5"/>
  <c r="R49" i="5"/>
  <c r="R50" i="5"/>
  <c r="R51" i="5"/>
  <c r="R52" i="5"/>
  <c r="R53" i="5"/>
  <c r="R54" i="5"/>
  <c r="R55" i="5"/>
  <c r="R56" i="5"/>
  <c r="R57" i="5"/>
  <c r="R58" i="5"/>
  <c r="R59" i="5"/>
  <c r="R60" i="5"/>
  <c r="R61" i="5"/>
  <c r="R62" i="5"/>
  <c r="R63" i="5"/>
  <c r="R64" i="5"/>
  <c r="R65" i="5"/>
  <c r="R66" i="5"/>
  <c r="R67" i="5"/>
  <c r="R68" i="5"/>
  <c r="R69" i="5"/>
  <c r="R70" i="5"/>
  <c r="R71" i="5"/>
  <c r="R72" i="5"/>
  <c r="R73" i="5"/>
  <c r="R74" i="5"/>
  <c r="R75" i="5"/>
  <c r="R76" i="5"/>
  <c r="R77" i="5"/>
  <c r="R78" i="5"/>
  <c r="R79" i="5"/>
  <c r="R80" i="5"/>
  <c r="R81" i="5"/>
  <c r="R83" i="5"/>
  <c r="R84" i="5"/>
  <c r="R85" i="5"/>
  <c r="R86" i="5"/>
  <c r="R87" i="5"/>
  <c r="R88" i="5"/>
  <c r="R89" i="5"/>
  <c r="R90" i="5"/>
  <c r="R91" i="5"/>
  <c r="R92" i="5"/>
  <c r="R93" i="5"/>
  <c r="R94" i="5"/>
  <c r="R95" i="5"/>
  <c r="R96" i="5"/>
  <c r="R99" i="5"/>
  <c r="R100" i="5"/>
  <c r="R101" i="5"/>
  <c r="R6" i="5"/>
  <c r="S7" i="17"/>
  <c r="S8" i="17"/>
  <c r="S9" i="17"/>
  <c r="S10" i="17"/>
  <c r="S11" i="17"/>
  <c r="S12" i="17"/>
  <c r="S13" i="17"/>
  <c r="S15" i="17"/>
  <c r="S17" i="17"/>
  <c r="S19" i="17"/>
  <c r="S20" i="17"/>
  <c r="S21" i="17"/>
  <c r="S22" i="17"/>
  <c r="S23" i="17"/>
  <c r="S24" i="17"/>
  <c r="S25" i="17"/>
  <c r="S26" i="17"/>
  <c r="S27" i="17"/>
  <c r="S28" i="17"/>
  <c r="S29" i="17"/>
  <c r="S30" i="17"/>
  <c r="S31" i="17"/>
  <c r="S32" i="17"/>
  <c r="S33" i="17"/>
  <c r="S34" i="17"/>
  <c r="S35" i="17"/>
  <c r="S36" i="17"/>
  <c r="S37" i="17"/>
  <c r="S38" i="17"/>
  <c r="S39" i="17"/>
  <c r="S40" i="17"/>
  <c r="S41" i="17"/>
  <c r="S42" i="17"/>
  <c r="S43" i="17"/>
  <c r="S44" i="17"/>
  <c r="S45" i="17"/>
  <c r="S46" i="17"/>
  <c r="S47" i="17"/>
  <c r="S48" i="17"/>
  <c r="S49" i="17"/>
  <c r="S50" i="17"/>
  <c r="S51" i="17"/>
  <c r="S52" i="17"/>
  <c r="S53" i="17"/>
  <c r="S54" i="17"/>
  <c r="S55" i="17"/>
  <c r="S56" i="17"/>
  <c r="S58" i="17"/>
  <c r="S59" i="17"/>
  <c r="S60" i="17"/>
  <c r="S61" i="17"/>
  <c r="S62" i="17"/>
  <c r="S63" i="17"/>
  <c r="S64" i="17"/>
  <c r="S65" i="17"/>
  <c r="S66" i="17"/>
  <c r="S67" i="17"/>
  <c r="S68" i="17"/>
  <c r="S69" i="17"/>
  <c r="S70" i="17"/>
  <c r="S71" i="17"/>
  <c r="S72" i="17"/>
  <c r="S73" i="17"/>
  <c r="S74" i="17"/>
  <c r="S75" i="17"/>
  <c r="S76" i="17"/>
  <c r="S77" i="17"/>
  <c r="S78" i="17"/>
  <c r="S79" i="17"/>
  <c r="S80" i="17"/>
  <c r="S81" i="17"/>
  <c r="S82" i="17"/>
  <c r="S83" i="17"/>
  <c r="S84" i="17"/>
  <c r="S85" i="17"/>
  <c r="S86" i="17"/>
  <c r="S87" i="17"/>
  <c r="S88" i="17"/>
  <c r="S89" i="17"/>
  <c r="S90" i="17"/>
  <c r="S91" i="17"/>
  <c r="S92" i="17"/>
  <c r="S93" i="17"/>
  <c r="S94" i="17"/>
  <c r="S95" i="17"/>
  <c r="S96" i="17"/>
  <c r="S99" i="17"/>
  <c r="S100" i="17"/>
  <c r="S101" i="17"/>
  <c r="S6" i="17"/>
  <c r="R7" i="17"/>
  <c r="R8" i="17"/>
  <c r="R9" i="17"/>
  <c r="R10" i="17"/>
  <c r="R11" i="17"/>
  <c r="R12" i="17"/>
  <c r="R13" i="17"/>
  <c r="R15" i="17"/>
  <c r="R17" i="17"/>
  <c r="R19" i="17"/>
  <c r="R20" i="17"/>
  <c r="R21" i="17"/>
  <c r="R22" i="17"/>
  <c r="R23" i="17"/>
  <c r="R24" i="17"/>
  <c r="R25" i="17"/>
  <c r="R26" i="17"/>
  <c r="R27" i="17"/>
  <c r="R28" i="17"/>
  <c r="R29" i="17"/>
  <c r="R30" i="17"/>
  <c r="R31" i="17"/>
  <c r="R32" i="17"/>
  <c r="R33" i="17"/>
  <c r="R34" i="17"/>
  <c r="R35" i="17"/>
  <c r="R36" i="17"/>
  <c r="R37" i="17"/>
  <c r="R38" i="17"/>
  <c r="R39" i="17"/>
  <c r="R40" i="17"/>
  <c r="R41" i="17"/>
  <c r="R42" i="17"/>
  <c r="R43" i="17"/>
  <c r="R44" i="17"/>
  <c r="R45" i="17"/>
  <c r="R46" i="17"/>
  <c r="R47" i="17"/>
  <c r="R48" i="17"/>
  <c r="R49" i="17"/>
  <c r="R50" i="17"/>
  <c r="R51" i="17"/>
  <c r="R52" i="17"/>
  <c r="R53" i="17"/>
  <c r="R54" i="17"/>
  <c r="R55" i="17"/>
  <c r="R56" i="17"/>
  <c r="R58" i="17"/>
  <c r="R59" i="17"/>
  <c r="R60" i="17"/>
  <c r="R61" i="17"/>
  <c r="R62" i="17"/>
  <c r="R63" i="17"/>
  <c r="R64" i="17"/>
  <c r="R65" i="17"/>
  <c r="R66" i="17"/>
  <c r="R67" i="17"/>
  <c r="R68" i="17"/>
  <c r="R69" i="17"/>
  <c r="R70" i="17"/>
  <c r="R71" i="17"/>
  <c r="R72" i="17"/>
  <c r="R73" i="17"/>
  <c r="R74" i="17"/>
  <c r="R76" i="17"/>
  <c r="R77" i="17"/>
  <c r="R78" i="17"/>
  <c r="R79" i="17"/>
  <c r="R80" i="17"/>
  <c r="R81" i="17"/>
  <c r="R82" i="17"/>
  <c r="R83" i="17"/>
  <c r="R84" i="17"/>
  <c r="R85" i="17"/>
  <c r="R86" i="17"/>
  <c r="R87" i="17"/>
  <c r="R88" i="17"/>
  <c r="R89" i="17"/>
  <c r="R90" i="17"/>
  <c r="R91" i="17"/>
  <c r="R92" i="17"/>
  <c r="R93" i="17"/>
  <c r="R94" i="17"/>
  <c r="R95" i="17"/>
  <c r="R96" i="17"/>
  <c r="R99" i="17"/>
  <c r="R100" i="17"/>
  <c r="R101" i="17"/>
  <c r="R6" i="17"/>
  <c r="S6" i="3"/>
  <c r="S7" i="3"/>
  <c r="S8" i="3"/>
  <c r="S9" i="3"/>
  <c r="S10" i="3"/>
  <c r="S11" i="3"/>
  <c r="S13" i="3"/>
  <c r="S15" i="3"/>
  <c r="S17" i="3"/>
  <c r="S19" i="3"/>
  <c r="S20" i="3"/>
  <c r="S21" i="3"/>
  <c r="S22" i="3"/>
  <c r="S23" i="3"/>
  <c r="S24" i="3"/>
  <c r="S25" i="3"/>
  <c r="S26" i="3"/>
  <c r="S27" i="3"/>
  <c r="S28" i="3"/>
  <c r="S29" i="3"/>
  <c r="S30" i="3"/>
  <c r="S31" i="3"/>
  <c r="S32" i="3"/>
  <c r="S33" i="3"/>
  <c r="S34" i="3"/>
  <c r="S35" i="3"/>
  <c r="S36" i="3"/>
  <c r="S37" i="3"/>
  <c r="S38" i="3"/>
  <c r="S39" i="3"/>
  <c r="S40" i="3"/>
  <c r="S41" i="3"/>
  <c r="S42" i="3"/>
  <c r="S43" i="3"/>
  <c r="S44" i="3"/>
  <c r="S45" i="3"/>
  <c r="S46" i="3"/>
  <c r="S47" i="3"/>
  <c r="S48" i="3"/>
  <c r="S49" i="3"/>
  <c r="S50" i="3"/>
  <c r="S51" i="3"/>
  <c r="S52" i="3"/>
  <c r="S53" i="3"/>
  <c r="S54" i="3"/>
  <c r="S55" i="3"/>
  <c r="S56" i="3"/>
  <c r="S57" i="3"/>
  <c r="S58" i="3"/>
  <c r="S59" i="3"/>
  <c r="S60" i="3"/>
  <c r="S61" i="3"/>
  <c r="S62" i="3"/>
  <c r="S63" i="3"/>
  <c r="S64" i="3"/>
  <c r="S65" i="3"/>
  <c r="S66" i="3"/>
  <c r="S67" i="3"/>
  <c r="S68" i="3"/>
  <c r="S69" i="3"/>
  <c r="S70" i="3"/>
  <c r="S71" i="3"/>
  <c r="S72" i="3"/>
  <c r="S73" i="3"/>
  <c r="S74" i="3"/>
  <c r="S75" i="3"/>
  <c r="S76" i="3"/>
  <c r="S77" i="3"/>
  <c r="S78" i="3"/>
  <c r="S79" i="3"/>
  <c r="S80" i="3"/>
  <c r="S81" i="3"/>
  <c r="S82" i="3"/>
  <c r="S83" i="3"/>
  <c r="S84" i="3"/>
  <c r="S85" i="3"/>
  <c r="S86" i="3"/>
  <c r="S87" i="3"/>
  <c r="S88" i="3"/>
  <c r="S89" i="3"/>
  <c r="S90" i="3"/>
  <c r="S91" i="3"/>
  <c r="S92" i="3"/>
  <c r="S93" i="3"/>
  <c r="S94" i="3"/>
  <c r="S95" i="3"/>
  <c r="S96" i="3"/>
  <c r="S99" i="3"/>
  <c r="S100" i="3"/>
  <c r="S101" i="3"/>
  <c r="R7" i="3"/>
  <c r="R8" i="3"/>
  <c r="R9" i="3"/>
  <c r="R10" i="3"/>
  <c r="R11" i="3"/>
  <c r="R13" i="3"/>
  <c r="R14" i="3"/>
  <c r="R15" i="3"/>
  <c r="R17" i="3"/>
  <c r="R19" i="3"/>
  <c r="R20" i="3"/>
  <c r="R21" i="3"/>
  <c r="R22" i="3"/>
  <c r="R23" i="3"/>
  <c r="R24" i="3"/>
  <c r="R25" i="3"/>
  <c r="R26" i="3"/>
  <c r="R27" i="3"/>
  <c r="R28" i="3"/>
  <c r="R29" i="3"/>
  <c r="R30" i="3"/>
  <c r="R31" i="3"/>
  <c r="R32" i="3"/>
  <c r="R33" i="3"/>
  <c r="R34" i="3"/>
  <c r="R35" i="3"/>
  <c r="R36" i="3"/>
  <c r="R37" i="3"/>
  <c r="R38" i="3"/>
  <c r="R39" i="3"/>
  <c r="R41" i="3"/>
  <c r="R42" i="3"/>
  <c r="R43" i="3"/>
  <c r="R44" i="3"/>
  <c r="R45" i="3"/>
  <c r="R46" i="3"/>
  <c r="R47" i="3"/>
  <c r="R48" i="3"/>
  <c r="R49" i="3"/>
  <c r="R50" i="3"/>
  <c r="R51" i="3"/>
  <c r="R52" i="3"/>
  <c r="R53" i="3"/>
  <c r="R54" i="3"/>
  <c r="R55" i="3"/>
  <c r="R56" i="3"/>
  <c r="R57" i="3"/>
  <c r="R58" i="3"/>
  <c r="R59" i="3"/>
  <c r="R60" i="3"/>
  <c r="R61" i="3"/>
  <c r="R62" i="3"/>
  <c r="R63" i="3"/>
  <c r="R64" i="3"/>
  <c r="R65" i="3"/>
  <c r="R66" i="3"/>
  <c r="R67" i="3"/>
  <c r="R68" i="3"/>
  <c r="R69" i="3"/>
  <c r="R70" i="3"/>
  <c r="R71" i="3"/>
  <c r="R72" i="3"/>
  <c r="R73" i="3"/>
  <c r="R74" i="3"/>
  <c r="R75" i="3"/>
  <c r="R76" i="3"/>
  <c r="R77" i="3"/>
  <c r="R78" i="3"/>
  <c r="R79" i="3"/>
  <c r="R80" i="3"/>
  <c r="R81" i="3"/>
  <c r="R82" i="3"/>
  <c r="R83" i="3"/>
  <c r="R84" i="3"/>
  <c r="R85" i="3"/>
  <c r="R86" i="3"/>
  <c r="R87" i="3"/>
  <c r="R88" i="3"/>
  <c r="R89" i="3"/>
  <c r="R90" i="3"/>
  <c r="R91" i="3"/>
  <c r="R92" i="3"/>
  <c r="R93" i="3"/>
  <c r="R94" i="3"/>
  <c r="R95" i="3"/>
  <c r="R96" i="3"/>
  <c r="R99" i="3"/>
  <c r="R100" i="3"/>
  <c r="R101" i="3"/>
  <c r="R6" i="3"/>
  <c r="S7" i="2"/>
  <c r="S8" i="2"/>
  <c r="S9" i="2"/>
  <c r="S10" i="2"/>
  <c r="S11" i="2"/>
  <c r="S13" i="2"/>
  <c r="S15" i="2"/>
  <c r="S17" i="2"/>
  <c r="S19" i="2"/>
  <c r="S20" i="2"/>
  <c r="S21" i="2"/>
  <c r="S22" i="2"/>
  <c r="S23" i="2"/>
  <c r="S24" i="2"/>
  <c r="S25" i="2"/>
  <c r="S26" i="2"/>
  <c r="S27" i="2"/>
  <c r="S28" i="2"/>
  <c r="S29" i="2"/>
  <c r="S30" i="2"/>
  <c r="S31" i="2"/>
  <c r="S32" i="2"/>
  <c r="S33" i="2"/>
  <c r="S34" i="2"/>
  <c r="S35" i="2"/>
  <c r="S36" i="2"/>
  <c r="S37" i="2"/>
  <c r="S38" i="2"/>
  <c r="S39" i="2"/>
  <c r="S40" i="2"/>
  <c r="S41" i="2"/>
  <c r="S42" i="2"/>
  <c r="S43" i="2"/>
  <c r="S44" i="2"/>
  <c r="S45" i="2"/>
  <c r="S46" i="2"/>
  <c r="S47" i="2"/>
  <c r="S48" i="2"/>
  <c r="S49" i="2"/>
  <c r="S50" i="2"/>
  <c r="S51" i="2"/>
  <c r="S52" i="2"/>
  <c r="S53" i="2"/>
  <c r="S54" i="2"/>
  <c r="S55" i="2"/>
  <c r="S56" i="2"/>
  <c r="S57" i="2"/>
  <c r="S58" i="2"/>
  <c r="S59" i="2"/>
  <c r="S60" i="2"/>
  <c r="S61" i="2"/>
  <c r="S62" i="2"/>
  <c r="S63" i="2"/>
  <c r="S64" i="2"/>
  <c r="S65" i="2"/>
  <c r="S66" i="2"/>
  <c r="S67" i="2"/>
  <c r="S68" i="2"/>
  <c r="S70" i="2"/>
  <c r="S71" i="2"/>
  <c r="S74" i="2"/>
  <c r="S75" i="2"/>
  <c r="S76" i="2"/>
  <c r="S77" i="2"/>
  <c r="S78" i="2"/>
  <c r="S79" i="2"/>
  <c r="S80" i="2"/>
  <c r="S81" i="2"/>
  <c r="S82" i="2"/>
  <c r="S83" i="2"/>
  <c r="S84" i="2"/>
  <c r="S85" i="2"/>
  <c r="S86" i="2"/>
  <c r="S87" i="2"/>
  <c r="S88" i="2"/>
  <c r="S89" i="2"/>
  <c r="S90" i="2"/>
  <c r="S91" i="2"/>
  <c r="S92" i="2"/>
  <c r="S93" i="2"/>
  <c r="S94" i="2"/>
  <c r="S95" i="2"/>
  <c r="S96" i="2"/>
  <c r="S99" i="2"/>
  <c r="S100" i="2"/>
  <c r="S101" i="2"/>
  <c r="S7" i="14"/>
  <c r="S8" i="14"/>
  <c r="S9" i="14"/>
  <c r="S10" i="14"/>
  <c r="S11" i="14"/>
  <c r="S12" i="14"/>
  <c r="S13" i="14"/>
  <c r="S15" i="14"/>
  <c r="S16" i="14"/>
  <c r="S17" i="14"/>
  <c r="S19" i="14"/>
  <c r="S21" i="14"/>
  <c r="S22" i="14"/>
  <c r="S23" i="14"/>
  <c r="S24" i="14"/>
  <c r="S25" i="14"/>
  <c r="S26" i="14"/>
  <c r="S27" i="14"/>
  <c r="S28" i="14"/>
  <c r="S29" i="14"/>
  <c r="S30" i="14"/>
  <c r="S32" i="14"/>
  <c r="S33" i="14"/>
  <c r="S34" i="14"/>
  <c r="S35" i="14"/>
  <c r="S36" i="14"/>
  <c r="S37" i="14"/>
  <c r="S38" i="14"/>
  <c r="S39" i="14"/>
  <c r="S40" i="14"/>
  <c r="S41" i="14"/>
  <c r="S43" i="14"/>
  <c r="S44" i="14"/>
  <c r="S45" i="14"/>
  <c r="S46" i="14"/>
  <c r="S47" i="14"/>
  <c r="S48" i="14"/>
  <c r="S49" i="14"/>
  <c r="S50" i="14"/>
  <c r="S51" i="14"/>
  <c r="S52" i="14"/>
  <c r="S53" i="14"/>
  <c r="S54" i="14"/>
  <c r="S55" i="14"/>
  <c r="S56" i="14"/>
  <c r="S57" i="14"/>
  <c r="S58" i="14"/>
  <c r="S59" i="14"/>
  <c r="S60" i="14"/>
  <c r="S61" i="14"/>
  <c r="S62" i="14"/>
  <c r="S63" i="14"/>
  <c r="S64" i="14"/>
  <c r="S65" i="14"/>
  <c r="S66" i="14"/>
  <c r="S69" i="14"/>
  <c r="S70" i="14"/>
  <c r="S71" i="14"/>
  <c r="S72" i="14"/>
  <c r="S73" i="14"/>
  <c r="S74" i="14"/>
  <c r="S75" i="14"/>
  <c r="S76" i="14"/>
  <c r="S77" i="14"/>
  <c r="S78" i="14"/>
  <c r="S79" i="14"/>
  <c r="S80" i="14"/>
  <c r="S81" i="14"/>
  <c r="S82" i="14"/>
  <c r="S83" i="14"/>
  <c r="S84" i="14"/>
  <c r="S85" i="14"/>
  <c r="S86" i="14"/>
  <c r="S87" i="14"/>
  <c r="S88" i="14"/>
  <c r="S89" i="14"/>
  <c r="S90" i="14"/>
  <c r="S91" i="14"/>
  <c r="S92" i="14"/>
  <c r="S93" i="14"/>
  <c r="S94" i="14"/>
  <c r="S99" i="14"/>
  <c r="S100" i="14"/>
  <c r="S101" i="14"/>
  <c r="P42" i="14"/>
  <c r="P12" i="14"/>
  <c r="P19" i="14"/>
  <c r="P9" i="14"/>
  <c r="O18" i="15"/>
  <c r="O16" i="15"/>
  <c r="O57" i="15"/>
  <c r="O55" i="15"/>
  <c r="O53" i="15"/>
  <c r="O48" i="15"/>
  <c r="P48" i="15"/>
  <c r="O46" i="15"/>
  <c r="P46" i="15"/>
  <c r="O44" i="15"/>
  <c r="P44" i="15"/>
  <c r="O42" i="15"/>
  <c r="O12" i="15"/>
  <c r="P12" i="15"/>
  <c r="O57" i="19"/>
  <c r="P57" i="19"/>
  <c r="P53" i="19"/>
  <c r="O53" i="19"/>
  <c r="O55" i="19"/>
  <c r="P55" i="19"/>
  <c r="M53" i="19"/>
  <c r="S55" i="22" l="1"/>
  <c r="S73" i="25"/>
  <c r="P53" i="25"/>
  <c r="R50" i="25"/>
  <c r="S48" i="25"/>
  <c r="S72" i="25"/>
  <c r="S56" i="25"/>
  <c r="R53" i="20"/>
  <c r="R51" i="19"/>
  <c r="S48" i="19"/>
  <c r="R48" i="19"/>
  <c r="S44" i="25"/>
  <c r="R42" i="19"/>
  <c r="S84" i="25"/>
  <c r="R57" i="18"/>
  <c r="R55" i="18"/>
  <c r="R53" i="18"/>
  <c r="S51" i="18"/>
  <c r="R51" i="25"/>
  <c r="S57" i="25"/>
  <c r="R46" i="25"/>
  <c r="R57" i="17"/>
  <c r="R55" i="25"/>
  <c r="S42" i="14"/>
  <c r="S76" i="25"/>
  <c r="R64" i="25"/>
  <c r="R42" i="25"/>
  <c r="R40" i="25"/>
  <c r="S12" i="22"/>
  <c r="R12" i="22"/>
  <c r="R83" i="25"/>
  <c r="Q16" i="22"/>
  <c r="Q18" i="22"/>
  <c r="S12" i="21"/>
  <c r="R12" i="21"/>
  <c r="S52" i="25"/>
  <c r="Q16" i="21"/>
  <c r="R84" i="25"/>
  <c r="Q18" i="21"/>
  <c r="S12" i="15"/>
  <c r="R12" i="15"/>
  <c r="R48" i="25"/>
  <c r="R13" i="25"/>
  <c r="R14" i="15"/>
  <c r="R80" i="25"/>
  <c r="R56" i="25"/>
  <c r="R44" i="25"/>
  <c r="R32" i="25"/>
  <c r="S60" i="25"/>
  <c r="Q18" i="15"/>
  <c r="R89" i="25"/>
  <c r="R68" i="25"/>
  <c r="R43" i="25"/>
  <c r="R24" i="25"/>
  <c r="S20" i="25"/>
  <c r="S12" i="20"/>
  <c r="R12" i="20"/>
  <c r="R14" i="20"/>
  <c r="S67" i="25"/>
  <c r="S59" i="25"/>
  <c r="Q16" i="20"/>
  <c r="R79" i="25"/>
  <c r="R47" i="25"/>
  <c r="R23" i="25"/>
  <c r="S91" i="25"/>
  <c r="Q18" i="20"/>
  <c r="S63" i="25"/>
  <c r="R12" i="19"/>
  <c r="S12" i="19"/>
  <c r="Q16" i="19"/>
  <c r="R14" i="19"/>
  <c r="Q18" i="19"/>
  <c r="S93" i="25"/>
  <c r="R18" i="18"/>
  <c r="S18" i="18"/>
  <c r="R78" i="25"/>
  <c r="R74" i="25"/>
  <c r="R70" i="25"/>
  <c r="R62" i="25"/>
  <c r="R58" i="25"/>
  <c r="R54" i="25"/>
  <c r="S38" i="25"/>
  <c r="R34" i="25"/>
  <c r="Q16" i="18"/>
  <c r="S87" i="25"/>
  <c r="S12" i="16"/>
  <c r="R12" i="16"/>
  <c r="Q16" i="16"/>
  <c r="Q18" i="16"/>
  <c r="R14" i="16"/>
  <c r="R71" i="25"/>
  <c r="S75" i="25"/>
  <c r="S18" i="6"/>
  <c r="R18" i="6"/>
  <c r="R37" i="25"/>
  <c r="Q16" i="6"/>
  <c r="R14" i="6"/>
  <c r="S18" i="5"/>
  <c r="R18" i="5"/>
  <c r="Q16" i="5"/>
  <c r="R14" i="5"/>
  <c r="S18" i="17"/>
  <c r="R18" i="17"/>
  <c r="R94" i="25"/>
  <c r="R14" i="17"/>
  <c r="S65" i="25"/>
  <c r="Q16" i="17"/>
  <c r="R86" i="25"/>
  <c r="S49" i="25"/>
  <c r="R90" i="25"/>
  <c r="R69" i="25"/>
  <c r="S33" i="25"/>
  <c r="R12" i="3"/>
  <c r="S12" i="3"/>
  <c r="Q16" i="3"/>
  <c r="S28" i="25"/>
  <c r="Q18" i="3"/>
  <c r="R95" i="25"/>
  <c r="R98" i="25"/>
  <c r="S99" i="25"/>
  <c r="S12" i="2"/>
  <c r="Q12" i="25"/>
  <c r="R31" i="25"/>
  <c r="R21" i="25"/>
  <c r="Q9" i="25"/>
  <c r="Q16" i="2"/>
  <c r="S16" i="2" s="1"/>
  <c r="Q18" i="2"/>
  <c r="S18" i="2" s="1"/>
  <c r="S6" i="25"/>
  <c r="R8" i="25"/>
  <c r="S18" i="14"/>
  <c r="S27" i="25"/>
  <c r="S19" i="25"/>
  <c r="Q14" i="25"/>
  <c r="S11" i="25"/>
  <c r="R15" i="25"/>
  <c r="S26" i="25"/>
  <c r="R22" i="25"/>
  <c r="S10" i="25"/>
  <c r="R100" i="25"/>
  <c r="S34" i="25"/>
  <c r="R26" i="25"/>
  <c r="S22" i="25"/>
  <c r="R38" i="25"/>
  <c r="R81" i="25"/>
  <c r="R73" i="25"/>
  <c r="R57" i="25"/>
  <c r="R41" i="25"/>
  <c r="R25" i="25"/>
  <c r="R77" i="25"/>
  <c r="R72" i="25"/>
  <c r="R61" i="25"/>
  <c r="R45" i="25"/>
  <c r="R29" i="25"/>
  <c r="R96" i="25"/>
  <c r="R88" i="25"/>
  <c r="S97" i="25"/>
  <c r="S92" i="25"/>
  <c r="R30" i="25"/>
  <c r="S98" i="25"/>
  <c r="S94" i="25"/>
  <c r="S90" i="25"/>
  <c r="S86" i="25"/>
  <c r="S82" i="25"/>
  <c r="S78" i="25"/>
  <c r="S74" i="25"/>
  <c r="S70" i="25"/>
  <c r="S66" i="25"/>
  <c r="S62" i="25"/>
  <c r="S58" i="25"/>
  <c r="S54" i="25"/>
  <c r="S50" i="25"/>
  <c r="R39" i="25"/>
  <c r="O19" i="19"/>
  <c r="S53" i="25" l="1"/>
  <c r="S51" i="25"/>
  <c r="R53" i="25"/>
  <c r="S46" i="25"/>
  <c r="S55" i="25"/>
  <c r="S42" i="25"/>
  <c r="S16" i="22"/>
  <c r="R16" i="22"/>
  <c r="S18" i="22"/>
  <c r="R18" i="22"/>
  <c r="S18" i="21"/>
  <c r="R18" i="21"/>
  <c r="S16" i="21"/>
  <c r="R16" i="21"/>
  <c r="S18" i="15"/>
  <c r="R18" i="15"/>
  <c r="S18" i="20"/>
  <c r="R18" i="20"/>
  <c r="S16" i="20"/>
  <c r="R16" i="20"/>
  <c r="S16" i="19"/>
  <c r="R16" i="19"/>
  <c r="S18" i="19"/>
  <c r="R18" i="19"/>
  <c r="S16" i="18"/>
  <c r="R16" i="18"/>
  <c r="S18" i="16"/>
  <c r="R18" i="16"/>
  <c r="S16" i="16"/>
  <c r="R16" i="16"/>
  <c r="S16" i="6"/>
  <c r="R16" i="6"/>
  <c r="S16" i="5"/>
  <c r="R16" i="5"/>
  <c r="S16" i="17"/>
  <c r="R16" i="17"/>
  <c r="S18" i="3"/>
  <c r="R18" i="3"/>
  <c r="Q18" i="25"/>
  <c r="R18" i="25" s="1"/>
  <c r="R16" i="3"/>
  <c r="S16" i="3"/>
  <c r="Q16" i="25"/>
  <c r="S12" i="25"/>
  <c r="R12" i="25"/>
  <c r="S9" i="25"/>
  <c r="R9" i="25"/>
  <c r="R14" i="25"/>
  <c r="S14" i="25"/>
  <c r="O57" i="5"/>
  <c r="P57" i="5"/>
  <c r="O55" i="5"/>
  <c r="P55" i="5"/>
  <c r="O53" i="5"/>
  <c r="P53" i="5"/>
  <c r="O51" i="5"/>
  <c r="P51" i="5"/>
  <c r="O57" i="17"/>
  <c r="P57" i="17"/>
  <c r="O55" i="17"/>
  <c r="P55" i="17"/>
  <c r="O53" i="17"/>
  <c r="P53" i="17"/>
  <c r="O51" i="17"/>
  <c r="P51" i="17"/>
  <c r="O57" i="3"/>
  <c r="P57" i="3"/>
  <c r="O55" i="3"/>
  <c r="P55" i="3"/>
  <c r="O53" i="3"/>
  <c r="P53" i="3"/>
  <c r="O51" i="3"/>
  <c r="P51" i="3"/>
  <c r="S18" i="25" l="1"/>
  <c r="S16" i="25"/>
  <c r="R16" i="25"/>
  <c r="P16" i="21"/>
  <c r="P14" i="21"/>
  <c r="O19" i="22"/>
  <c r="P19" i="22"/>
  <c r="O9" i="22"/>
  <c r="O14" i="22" s="1"/>
  <c r="P9" i="22"/>
  <c r="P16" i="22" s="1"/>
  <c r="O19" i="21"/>
  <c r="P19" i="21"/>
  <c r="O9" i="21"/>
  <c r="O18" i="21" s="1"/>
  <c r="P9" i="21"/>
  <c r="P12" i="21" s="1"/>
  <c r="O19" i="2"/>
  <c r="P19" i="2"/>
  <c r="O9" i="2"/>
  <c r="O16" i="2" s="1"/>
  <c r="P9" i="2"/>
  <c r="P18" i="2" s="1"/>
  <c r="O19" i="14"/>
  <c r="O9" i="14"/>
  <c r="P18" i="14"/>
  <c r="N76" i="22"/>
  <c r="O76" i="22"/>
  <c r="P76" i="22"/>
  <c r="P76" i="21"/>
  <c r="O76" i="21"/>
  <c r="P76" i="2"/>
  <c r="O76" i="2"/>
  <c r="P76" i="14"/>
  <c r="O76" i="14"/>
  <c r="O64" i="22"/>
  <c r="P64" i="22"/>
  <c r="O64" i="21"/>
  <c r="P64" i="21"/>
  <c r="O64" i="2"/>
  <c r="P64" i="2"/>
  <c r="O64" i="14"/>
  <c r="P64" i="14"/>
  <c r="O58" i="22"/>
  <c r="P58" i="22"/>
  <c r="O58" i="21"/>
  <c r="P58" i="21"/>
  <c r="N58" i="21"/>
  <c r="P58" i="2"/>
  <c r="O58" i="2"/>
  <c r="P58" i="14"/>
  <c r="O58" i="14"/>
  <c r="O57" i="22"/>
  <c r="P57" i="22"/>
  <c r="O55" i="22"/>
  <c r="P55" i="22"/>
  <c r="O53" i="22"/>
  <c r="P53" i="22"/>
  <c r="O51" i="22"/>
  <c r="P51" i="22"/>
  <c r="O57" i="21"/>
  <c r="P57" i="21"/>
  <c r="O55" i="21"/>
  <c r="P55" i="21"/>
  <c r="O53" i="21"/>
  <c r="P53" i="21"/>
  <c r="O51" i="21"/>
  <c r="P51" i="21"/>
  <c r="O57" i="2"/>
  <c r="P57" i="2"/>
  <c r="O55" i="2"/>
  <c r="P55" i="2"/>
  <c r="O53" i="2"/>
  <c r="P53" i="2"/>
  <c r="O51" i="2"/>
  <c r="P51" i="2"/>
  <c r="O57" i="14"/>
  <c r="P57" i="14"/>
  <c r="O55" i="14"/>
  <c r="P55" i="14"/>
  <c r="O53" i="14"/>
  <c r="P53" i="14"/>
  <c r="O51" i="14"/>
  <c r="P51" i="14"/>
  <c r="O48" i="22"/>
  <c r="P48" i="22"/>
  <c r="O46" i="22"/>
  <c r="P46" i="22"/>
  <c r="O44" i="22"/>
  <c r="P44" i="22"/>
  <c r="O42" i="22"/>
  <c r="P42" i="22"/>
  <c r="O48" i="21"/>
  <c r="P48" i="21"/>
  <c r="O46" i="21"/>
  <c r="P46" i="21"/>
  <c r="O44" i="21"/>
  <c r="P44" i="21"/>
  <c r="O42" i="21"/>
  <c r="P42" i="21"/>
  <c r="O48" i="2"/>
  <c r="P48" i="2"/>
  <c r="O46" i="2"/>
  <c r="O44" i="2"/>
  <c r="P44" i="2"/>
  <c r="O42" i="2"/>
  <c r="P42" i="2"/>
  <c r="O48" i="14"/>
  <c r="P48" i="14"/>
  <c r="O46" i="14"/>
  <c r="P46" i="14"/>
  <c r="O44" i="14"/>
  <c r="P44" i="14"/>
  <c r="O42" i="14"/>
  <c r="P18" i="21" l="1"/>
  <c r="P12" i="2"/>
  <c r="P16" i="2"/>
  <c r="P14" i="2"/>
  <c r="P14" i="14"/>
  <c r="P16" i="14"/>
  <c r="O16" i="22"/>
  <c r="O18" i="22"/>
  <c r="O12" i="22"/>
  <c r="O12" i="21"/>
  <c r="O16" i="21"/>
  <c r="O14" i="21"/>
  <c r="O12" i="2"/>
  <c r="O14" i="2"/>
  <c r="O18" i="2"/>
  <c r="O12" i="14"/>
  <c r="O16" i="14"/>
  <c r="O14" i="14"/>
  <c r="O18" i="14"/>
  <c r="P18" i="22"/>
  <c r="P14" i="22"/>
  <c r="P12" i="22"/>
  <c r="O64" i="5"/>
  <c r="P64" i="5"/>
  <c r="O58" i="5"/>
  <c r="P58" i="5"/>
  <c r="N40" i="5"/>
  <c r="O40" i="5"/>
  <c r="O44" i="5" s="1"/>
  <c r="P40" i="5"/>
  <c r="P42" i="5" s="1"/>
  <c r="L40" i="5"/>
  <c r="O19" i="5"/>
  <c r="P19" i="5"/>
  <c r="O9" i="5"/>
  <c r="O16" i="5" s="1"/>
  <c r="P9" i="5"/>
  <c r="P16" i="5" s="1"/>
  <c r="O64" i="17"/>
  <c r="P64" i="17"/>
  <c r="O58" i="17"/>
  <c r="P58" i="17"/>
  <c r="O48" i="17"/>
  <c r="P48" i="17"/>
  <c r="O46" i="17"/>
  <c r="P46" i="17"/>
  <c r="O44" i="17"/>
  <c r="P44" i="17"/>
  <c r="O42" i="17"/>
  <c r="P42" i="17"/>
  <c r="O19" i="17"/>
  <c r="P19" i="17"/>
  <c r="O9" i="17"/>
  <c r="O14" i="17" s="1"/>
  <c r="P9" i="17"/>
  <c r="P12" i="17" s="1"/>
  <c r="O64" i="3"/>
  <c r="P64" i="3"/>
  <c r="N58" i="3"/>
  <c r="O58" i="3"/>
  <c r="P58" i="3"/>
  <c r="O48" i="3"/>
  <c r="P48" i="3"/>
  <c r="O46" i="3"/>
  <c r="P46" i="3"/>
  <c r="O44" i="3"/>
  <c r="P44" i="3"/>
  <c r="O42" i="3"/>
  <c r="P42" i="3"/>
  <c r="O18" i="3"/>
  <c r="O16" i="3"/>
  <c r="O14" i="3"/>
  <c r="P14" i="5" l="1"/>
  <c r="P18" i="5"/>
  <c r="P12" i="5"/>
  <c r="O48" i="5"/>
  <c r="O14" i="5"/>
  <c r="O18" i="5"/>
  <c r="P48" i="5"/>
  <c r="O12" i="5"/>
  <c r="O16" i="17"/>
  <c r="O18" i="17"/>
  <c r="O12" i="17"/>
  <c r="P46" i="5"/>
  <c r="O46" i="5"/>
  <c r="P44" i="5"/>
  <c r="O42" i="5"/>
  <c r="O12" i="3" l="1"/>
  <c r="P12" i="3"/>
  <c r="N19" i="22" l="1"/>
  <c r="N32" i="25"/>
  <c r="S85" i="25" l="1"/>
  <c r="R85" i="25"/>
  <c r="F7" i="25" l="1"/>
  <c r="F8" i="25"/>
  <c r="F9" i="25"/>
  <c r="F10" i="25"/>
  <c r="F11" i="25"/>
  <c r="F13" i="25"/>
  <c r="F15" i="25"/>
  <c r="F17" i="25"/>
  <c r="F19" i="25"/>
  <c r="F20" i="25"/>
  <c r="F21" i="25"/>
  <c r="F22" i="25"/>
  <c r="F23" i="25"/>
  <c r="F24" i="25"/>
  <c r="F25" i="25"/>
  <c r="F26" i="25"/>
  <c r="F27" i="25"/>
  <c r="F28" i="25"/>
  <c r="F29" i="25"/>
  <c r="F30" i="25"/>
  <c r="F31" i="25"/>
  <c r="F32" i="25"/>
  <c r="F33" i="25"/>
  <c r="F34" i="25"/>
  <c r="F35" i="25"/>
  <c r="F36" i="25"/>
  <c r="F37" i="25"/>
  <c r="F38" i="25"/>
  <c r="F39" i="25"/>
  <c r="F40" i="25"/>
  <c r="F41" i="25"/>
  <c r="F43" i="25"/>
  <c r="F45" i="25"/>
  <c r="F47" i="25"/>
  <c r="F49" i="25"/>
  <c r="F50" i="25"/>
  <c r="F52" i="25"/>
  <c r="F54" i="25"/>
  <c r="F56" i="25"/>
  <c r="F58" i="25"/>
  <c r="F59" i="25"/>
  <c r="F60" i="25"/>
  <c r="F61" i="25"/>
  <c r="F62" i="25"/>
  <c r="F63" i="25"/>
  <c r="F64" i="25"/>
  <c r="F65" i="25"/>
  <c r="F66" i="25"/>
  <c r="F67" i="25"/>
  <c r="F68" i="25"/>
  <c r="F69" i="25"/>
  <c r="F70" i="25"/>
  <c r="F71" i="25"/>
  <c r="F72" i="25"/>
  <c r="F73" i="25"/>
  <c r="F74" i="25"/>
  <c r="F75" i="25"/>
  <c r="F76" i="25"/>
  <c r="F77" i="25"/>
  <c r="F78" i="25"/>
  <c r="F79" i="25"/>
  <c r="F80" i="25"/>
  <c r="F81" i="25"/>
  <c r="F82" i="25"/>
  <c r="F83" i="25"/>
  <c r="F84" i="25"/>
  <c r="F85" i="25"/>
  <c r="F86" i="25"/>
  <c r="F87" i="25"/>
  <c r="F88" i="25"/>
  <c r="F89" i="25"/>
  <c r="F90" i="25"/>
  <c r="F91" i="25"/>
  <c r="F92" i="25"/>
  <c r="F93" i="25"/>
  <c r="F94" i="25"/>
  <c r="F95" i="25"/>
  <c r="F96" i="25"/>
  <c r="F97" i="25"/>
  <c r="F98" i="25"/>
  <c r="F99" i="25"/>
  <c r="F100" i="25"/>
  <c r="F101" i="25"/>
  <c r="F6" i="25"/>
  <c r="F16" i="25" l="1"/>
  <c r="F51" i="25"/>
  <c r="F55" i="25"/>
  <c r="F14" i="25"/>
  <c r="F53" i="25"/>
  <c r="F12" i="25"/>
  <c r="F44" i="25"/>
  <c r="F18" i="25"/>
  <c r="F46" i="25"/>
  <c r="F57" i="25"/>
  <c r="F48" i="25"/>
  <c r="F42" i="25"/>
  <c r="E8" i="25"/>
  <c r="G8" i="25"/>
  <c r="H8" i="25"/>
  <c r="I8" i="25"/>
  <c r="J8" i="25"/>
  <c r="K8" i="25"/>
  <c r="L8" i="25"/>
  <c r="M8" i="25"/>
  <c r="N8" i="25"/>
  <c r="N6" i="25"/>
  <c r="N7" i="25"/>
  <c r="N38" i="25" l="1"/>
  <c r="N39" i="25"/>
  <c r="N37" i="22"/>
  <c r="N36" i="22"/>
  <c r="N37" i="21"/>
  <c r="N37" i="25" s="1"/>
  <c r="N36" i="21"/>
  <c r="N36" i="25" s="1"/>
  <c r="N85" i="25"/>
  <c r="N86" i="25"/>
  <c r="N87" i="25"/>
  <c r="N88" i="25"/>
  <c r="N89" i="25"/>
  <c r="N90" i="25"/>
  <c r="N91" i="25"/>
  <c r="N92" i="25"/>
  <c r="N93" i="25"/>
  <c r="N94" i="25"/>
  <c r="N99" i="25"/>
  <c r="N98" i="25"/>
  <c r="N96" i="25"/>
  <c r="M98" i="25"/>
  <c r="N97" i="25"/>
  <c r="N95" i="25"/>
  <c r="M95" i="25"/>
  <c r="N26" i="25"/>
  <c r="N27" i="25"/>
  <c r="N28" i="25"/>
  <c r="N29" i="25"/>
  <c r="N30" i="25"/>
  <c r="N10" i="25"/>
  <c r="N11" i="25"/>
  <c r="N13" i="25"/>
  <c r="N15" i="25"/>
  <c r="N17" i="25"/>
  <c r="N20" i="25"/>
  <c r="N21" i="25"/>
  <c r="N22" i="25"/>
  <c r="N23" i="25"/>
  <c r="N24" i="25"/>
  <c r="N25" i="25"/>
  <c r="N31" i="25"/>
  <c r="N9" i="22"/>
  <c r="N19" i="21"/>
  <c r="N9" i="21"/>
  <c r="N19" i="15"/>
  <c r="N9" i="15"/>
  <c r="N19" i="20"/>
  <c r="N9" i="20"/>
  <c r="N19" i="19"/>
  <c r="N9" i="19"/>
  <c r="N19" i="18"/>
  <c r="N9" i="18"/>
  <c r="N12" i="18" l="1"/>
  <c r="N12" i="20"/>
  <c r="N16" i="21"/>
  <c r="N12" i="19"/>
  <c r="N16" i="15"/>
  <c r="N16" i="22"/>
  <c r="N16" i="19"/>
  <c r="N14" i="19"/>
  <c r="N18" i="22"/>
  <c r="N12" i="22"/>
  <c r="N14" i="22"/>
  <c r="N18" i="21"/>
  <c r="N12" i="21"/>
  <c r="N14" i="21"/>
  <c r="N18" i="15"/>
  <c r="N12" i="15"/>
  <c r="N14" i="15"/>
  <c r="N14" i="20"/>
  <c r="N16" i="20"/>
  <c r="N18" i="20"/>
  <c r="N18" i="19"/>
  <c r="N14" i="18"/>
  <c r="N16" i="18"/>
  <c r="N18" i="18"/>
  <c r="N19" i="16"/>
  <c r="N9" i="16"/>
  <c r="N19" i="6"/>
  <c r="N9" i="6"/>
  <c r="N19" i="5"/>
  <c r="N9" i="5"/>
  <c r="N19" i="17"/>
  <c r="N9" i="17"/>
  <c r="N19" i="3"/>
  <c r="N9" i="3"/>
  <c r="N14" i="3" s="1"/>
  <c r="N19" i="2"/>
  <c r="N9" i="2"/>
  <c r="L19" i="14"/>
  <c r="K19" i="14"/>
  <c r="M19" i="14"/>
  <c r="N19" i="14"/>
  <c r="J19" i="14"/>
  <c r="N9" i="14"/>
  <c r="M18" i="14"/>
  <c r="M16" i="14"/>
  <c r="L16" i="14"/>
  <c r="M14" i="14"/>
  <c r="M12" i="14"/>
  <c r="L12" i="14"/>
  <c r="N14" i="5" l="1"/>
  <c r="N14" i="16"/>
  <c r="N14" i="2"/>
  <c r="N18" i="17"/>
  <c r="N14" i="6"/>
  <c r="N18" i="3"/>
  <c r="N19" i="25"/>
  <c r="N18" i="14"/>
  <c r="N9" i="25"/>
  <c r="N16" i="16"/>
  <c r="N16" i="6"/>
  <c r="N16" i="5"/>
  <c r="N12" i="3"/>
  <c r="N16" i="3"/>
  <c r="N16" i="2"/>
  <c r="N12" i="14"/>
  <c r="N16" i="14"/>
  <c r="N18" i="16"/>
  <c r="N12" i="16"/>
  <c r="N18" i="6"/>
  <c r="N12" i="6"/>
  <c r="N18" i="5"/>
  <c r="N12" i="5"/>
  <c r="N12" i="17"/>
  <c r="N14" i="17"/>
  <c r="N16" i="17"/>
  <c r="N18" i="2"/>
  <c r="N12" i="2"/>
  <c r="N14" i="14"/>
  <c r="N50" i="25"/>
  <c r="N53" i="21"/>
  <c r="N51" i="21"/>
  <c r="N53" i="15"/>
  <c r="N51" i="15"/>
  <c r="N53" i="20"/>
  <c r="N51" i="20"/>
  <c r="N53" i="19"/>
  <c r="N53" i="16"/>
  <c r="N53" i="5"/>
  <c r="N51" i="5"/>
  <c r="N57" i="21"/>
  <c r="N55" i="21"/>
  <c r="N57" i="15"/>
  <c r="N55" i="15"/>
  <c r="N55" i="20"/>
  <c r="N57" i="20"/>
  <c r="N55" i="19"/>
  <c r="N57" i="19"/>
  <c r="K57" i="18"/>
  <c r="L57" i="18"/>
  <c r="J57" i="18"/>
  <c r="L55" i="18"/>
  <c r="N55" i="16"/>
  <c r="M55" i="16"/>
  <c r="N57" i="16"/>
  <c r="N55" i="5"/>
  <c r="N57" i="5"/>
  <c r="N57" i="3"/>
  <c r="N55" i="3"/>
  <c r="N53" i="3"/>
  <c r="N51" i="3"/>
  <c r="N57" i="2"/>
  <c r="N55" i="2"/>
  <c r="N53" i="2"/>
  <c r="N51" i="2"/>
  <c r="N14" i="25" l="1"/>
  <c r="N12" i="25"/>
  <c r="N18" i="25"/>
  <c r="N16" i="25"/>
  <c r="N83" i="25"/>
  <c r="N82" i="25" l="1"/>
  <c r="N64" i="22"/>
  <c r="N64" i="21"/>
  <c r="N64" i="15"/>
  <c r="L64" i="15"/>
  <c r="N64" i="20"/>
  <c r="N64" i="19"/>
  <c r="L64" i="19"/>
  <c r="N64" i="18"/>
  <c r="L64" i="18"/>
  <c r="N64" i="16"/>
  <c r="N64" i="6"/>
  <c r="M64" i="5"/>
  <c r="N64" i="17"/>
  <c r="N64" i="5"/>
  <c r="N64" i="3"/>
  <c r="M64" i="3"/>
  <c r="N64" i="2"/>
  <c r="M64" i="2"/>
  <c r="N64" i="14"/>
  <c r="L64" i="14"/>
  <c r="N58" i="22"/>
  <c r="M58" i="22"/>
  <c r="N58" i="15"/>
  <c r="N58" i="20"/>
  <c r="M58" i="20"/>
  <c r="N58" i="19"/>
  <c r="M58" i="19"/>
  <c r="N58" i="18"/>
  <c r="L58" i="18"/>
  <c r="N58" i="16"/>
  <c r="L58" i="16"/>
  <c r="N58" i="6"/>
  <c r="N58" i="5"/>
  <c r="N58" i="17"/>
  <c r="M58" i="3"/>
  <c r="N57" i="14"/>
  <c r="N55" i="14"/>
  <c r="N53" i="14"/>
  <c r="N51" i="14"/>
  <c r="N48" i="22"/>
  <c r="N46" i="22"/>
  <c r="N44" i="22"/>
  <c r="N42" i="22"/>
  <c r="N55" i="22"/>
  <c r="N51" i="22"/>
  <c r="N53" i="22"/>
  <c r="N57" i="22"/>
  <c r="N42" i="21"/>
  <c r="N44" i="21"/>
  <c r="N46" i="21"/>
  <c r="N48" i="21"/>
  <c r="N42" i="15"/>
  <c r="N44" i="15"/>
  <c r="N46" i="15"/>
  <c r="N48" i="15"/>
  <c r="N44" i="20"/>
  <c r="N46" i="20"/>
  <c r="N48" i="20"/>
  <c r="N44" i="16"/>
  <c r="N46" i="16"/>
  <c r="N48" i="16"/>
  <c r="N48" i="6"/>
  <c r="N46" i="6"/>
  <c r="N44" i="6"/>
  <c r="N42" i="6"/>
  <c r="N48" i="5"/>
  <c r="N46" i="5"/>
  <c r="N44" i="5"/>
  <c r="N42" i="5"/>
  <c r="N42" i="17"/>
  <c r="N48" i="17"/>
  <c r="N46" i="17"/>
  <c r="N44" i="17"/>
  <c r="N57" i="17"/>
  <c r="N55" i="17"/>
  <c r="N53" i="17"/>
  <c r="N51" i="17"/>
  <c r="N48" i="3"/>
  <c r="N46" i="3"/>
  <c r="N44" i="3"/>
  <c r="N42" i="3"/>
  <c r="N48" i="2"/>
  <c r="N46" i="2"/>
  <c r="N44" i="2"/>
  <c r="N42" i="2"/>
  <c r="N41" i="14"/>
  <c r="N48" i="14"/>
  <c r="N46" i="14"/>
  <c r="N44" i="14"/>
  <c r="N42" i="14"/>
  <c r="N81" i="25"/>
  <c r="N84" i="25"/>
  <c r="N43" i="25"/>
  <c r="N45" i="25"/>
  <c r="N47" i="25"/>
  <c r="N49" i="25"/>
  <c r="N52" i="25"/>
  <c r="N54" i="25"/>
  <c r="N56" i="25"/>
  <c r="N59" i="25"/>
  <c r="N60" i="25"/>
  <c r="N61" i="25"/>
  <c r="N62" i="25"/>
  <c r="N63" i="25"/>
  <c r="N65" i="25"/>
  <c r="N66" i="25"/>
  <c r="N67" i="25"/>
  <c r="N68" i="25"/>
  <c r="N69" i="25"/>
  <c r="N70" i="25"/>
  <c r="N71" i="25"/>
  <c r="N72" i="25"/>
  <c r="N73" i="25"/>
  <c r="N74" i="25"/>
  <c r="N75" i="25"/>
  <c r="N77" i="25"/>
  <c r="N76" i="25"/>
  <c r="N78" i="25"/>
  <c r="N79" i="25"/>
  <c r="N80" i="25"/>
  <c r="N40" i="25"/>
  <c r="N100" i="25"/>
  <c r="N101" i="25"/>
  <c r="N34" i="25"/>
  <c r="N35" i="25"/>
  <c r="N33" i="25"/>
  <c r="M33" i="25"/>
  <c r="N41" i="25" l="1"/>
  <c r="N44" i="25" s="1"/>
  <c r="N51" i="25"/>
  <c r="N64" i="25"/>
  <c r="N58" i="25"/>
  <c r="N46" i="25"/>
  <c r="N48" i="25"/>
  <c r="N53" i="25"/>
  <c r="N57" i="25"/>
  <c r="N55" i="25"/>
  <c r="N42" i="25" l="1"/>
  <c r="M32" i="25"/>
  <c r="M97" i="25" l="1"/>
  <c r="M52" i="25" l="1"/>
  <c r="M37" i="22"/>
  <c r="M36" i="22"/>
  <c r="L37" i="22"/>
  <c r="L36" i="22"/>
  <c r="K37" i="22"/>
  <c r="K36" i="22"/>
  <c r="K37" i="21"/>
  <c r="K36" i="21"/>
  <c r="L37" i="21"/>
  <c r="L36" i="21"/>
  <c r="M37" i="21"/>
  <c r="M36" i="21"/>
  <c r="M29" i="25"/>
  <c r="E27" i="25"/>
  <c r="L36" i="25" l="1"/>
  <c r="K9" i="25"/>
  <c r="L9" i="25"/>
  <c r="E10" i="25"/>
  <c r="G10" i="25"/>
  <c r="H10" i="25"/>
  <c r="I10" i="25"/>
  <c r="J10" i="25"/>
  <c r="K10" i="25"/>
  <c r="L10" i="25"/>
  <c r="M10" i="25"/>
  <c r="G11" i="25"/>
  <c r="H11" i="25"/>
  <c r="I11" i="25"/>
  <c r="J11" i="25"/>
  <c r="K11" i="25"/>
  <c r="L11" i="25"/>
  <c r="M11" i="25"/>
  <c r="E13" i="25"/>
  <c r="G13" i="25"/>
  <c r="H13" i="25"/>
  <c r="I13" i="25"/>
  <c r="J13" i="25"/>
  <c r="K13" i="25"/>
  <c r="G15" i="25"/>
  <c r="H15" i="25"/>
  <c r="I15" i="25"/>
  <c r="J15" i="25"/>
  <c r="K15" i="25"/>
  <c r="L15" i="25"/>
  <c r="M15" i="25"/>
  <c r="E17" i="25"/>
  <c r="G17" i="25"/>
  <c r="H17" i="25"/>
  <c r="I17" i="25"/>
  <c r="J17" i="25"/>
  <c r="K17" i="25"/>
  <c r="L17" i="25"/>
  <c r="K19" i="25"/>
  <c r="L19" i="25"/>
  <c r="E20" i="25"/>
  <c r="G20" i="25"/>
  <c r="H20" i="25"/>
  <c r="I20" i="25"/>
  <c r="J20" i="25"/>
  <c r="K20" i="25"/>
  <c r="L20" i="25"/>
  <c r="M20" i="25"/>
  <c r="G21" i="25"/>
  <c r="H21" i="25"/>
  <c r="I21" i="25"/>
  <c r="J21" i="25"/>
  <c r="K21" i="25"/>
  <c r="L21" i="25"/>
  <c r="M21" i="25"/>
  <c r="E22" i="25"/>
  <c r="G22" i="25"/>
  <c r="H22" i="25"/>
  <c r="I22" i="25"/>
  <c r="J22" i="25"/>
  <c r="K22" i="25"/>
  <c r="L22" i="25"/>
  <c r="M22" i="25"/>
  <c r="H23" i="25"/>
  <c r="I23" i="25"/>
  <c r="J23" i="25"/>
  <c r="K23" i="25"/>
  <c r="L23" i="25"/>
  <c r="M23" i="25"/>
  <c r="I24" i="25"/>
  <c r="J24" i="25"/>
  <c r="K24" i="25"/>
  <c r="L24" i="25"/>
  <c r="M24" i="25"/>
  <c r="E25" i="25"/>
  <c r="J25" i="25"/>
  <c r="K25" i="25"/>
  <c r="E26" i="25"/>
  <c r="G26" i="25"/>
  <c r="H26" i="25"/>
  <c r="I26" i="25"/>
  <c r="J26" i="25"/>
  <c r="K26" i="25"/>
  <c r="M26" i="25"/>
  <c r="G27" i="25"/>
  <c r="H27" i="25"/>
  <c r="I27" i="25"/>
  <c r="J27" i="25"/>
  <c r="K27" i="25"/>
  <c r="L27" i="25"/>
  <c r="M27" i="25"/>
  <c r="E28" i="25"/>
  <c r="G28" i="25"/>
  <c r="H28" i="25"/>
  <c r="I28" i="25"/>
  <c r="J28" i="25"/>
  <c r="K28" i="25"/>
  <c r="L28" i="25"/>
  <c r="M28" i="25"/>
  <c r="E29" i="25"/>
  <c r="G29" i="25"/>
  <c r="H29" i="25"/>
  <c r="I29" i="25"/>
  <c r="J29" i="25"/>
  <c r="K29" i="25"/>
  <c r="L29" i="25"/>
  <c r="E30" i="25"/>
  <c r="G30" i="25"/>
  <c r="H30" i="25"/>
  <c r="I30" i="25"/>
  <c r="J30" i="25"/>
  <c r="K30" i="25"/>
  <c r="L30" i="25"/>
  <c r="M30" i="25"/>
  <c r="E31" i="25"/>
  <c r="G31" i="25"/>
  <c r="H31" i="25"/>
  <c r="I31" i="25"/>
  <c r="J31" i="25"/>
  <c r="K31" i="25"/>
  <c r="L31" i="25"/>
  <c r="M31" i="25"/>
  <c r="E32" i="25"/>
  <c r="G32" i="25"/>
  <c r="H32" i="25"/>
  <c r="I32" i="25"/>
  <c r="J32" i="25"/>
  <c r="K32" i="25"/>
  <c r="L32" i="25"/>
  <c r="E33" i="25"/>
  <c r="G33" i="25"/>
  <c r="H33" i="25"/>
  <c r="I33" i="25"/>
  <c r="J33" i="25"/>
  <c r="K33" i="25"/>
  <c r="L33" i="25"/>
  <c r="E34" i="25"/>
  <c r="G34" i="25"/>
  <c r="H34" i="25"/>
  <c r="I34" i="25"/>
  <c r="J34" i="25"/>
  <c r="K34" i="25"/>
  <c r="L34" i="25"/>
  <c r="M34" i="25"/>
  <c r="E35" i="25"/>
  <c r="G35" i="25"/>
  <c r="H35" i="25"/>
  <c r="I35" i="25"/>
  <c r="J35" i="25"/>
  <c r="K35" i="25"/>
  <c r="L35" i="25"/>
  <c r="M35" i="25"/>
  <c r="G36" i="25"/>
  <c r="H36" i="25"/>
  <c r="I36" i="25"/>
  <c r="J36" i="25"/>
  <c r="K36" i="25"/>
  <c r="M36" i="25"/>
  <c r="G37" i="25"/>
  <c r="H37" i="25"/>
  <c r="I37" i="25"/>
  <c r="J37" i="25"/>
  <c r="K37" i="25"/>
  <c r="L37" i="25"/>
  <c r="M37" i="25"/>
  <c r="E38" i="25"/>
  <c r="G38" i="25"/>
  <c r="H38" i="25"/>
  <c r="I38" i="25"/>
  <c r="J38" i="25"/>
  <c r="K38" i="25"/>
  <c r="L38" i="25"/>
  <c r="M38" i="25"/>
  <c r="E39" i="25"/>
  <c r="G39" i="25"/>
  <c r="H39" i="25"/>
  <c r="I39" i="25"/>
  <c r="J39" i="25"/>
  <c r="K39" i="25"/>
  <c r="L39" i="25"/>
  <c r="M39" i="25"/>
  <c r="K40" i="25"/>
  <c r="K41" i="25"/>
  <c r="L41" i="25"/>
  <c r="E43" i="25"/>
  <c r="G43" i="25"/>
  <c r="H43" i="25"/>
  <c r="I43" i="25"/>
  <c r="J43" i="25"/>
  <c r="K43" i="25"/>
  <c r="L43" i="25"/>
  <c r="M43" i="25"/>
  <c r="E45" i="25"/>
  <c r="G45" i="25"/>
  <c r="H45" i="25"/>
  <c r="I45" i="25"/>
  <c r="J45" i="25"/>
  <c r="K45" i="25"/>
  <c r="L45" i="25"/>
  <c r="M45" i="25"/>
  <c r="E47" i="25"/>
  <c r="G47" i="25"/>
  <c r="H47" i="25"/>
  <c r="I47" i="25"/>
  <c r="J47" i="25"/>
  <c r="K47" i="25"/>
  <c r="L47" i="25"/>
  <c r="M47" i="25"/>
  <c r="E49" i="25"/>
  <c r="G49" i="25"/>
  <c r="H49" i="25"/>
  <c r="I49" i="25"/>
  <c r="J49" i="25"/>
  <c r="K49" i="25"/>
  <c r="L49" i="25"/>
  <c r="M49" i="25"/>
  <c r="M53" i="25" s="1"/>
  <c r="E50" i="25"/>
  <c r="G50" i="25"/>
  <c r="G51" i="25" s="1"/>
  <c r="H50" i="25"/>
  <c r="H51" i="25" s="1"/>
  <c r="I50" i="25"/>
  <c r="I51" i="25" s="1"/>
  <c r="J50" i="25"/>
  <c r="J51" i="25" s="1"/>
  <c r="K50" i="25"/>
  <c r="K51" i="25" s="1"/>
  <c r="L50" i="25"/>
  <c r="M50" i="25"/>
  <c r="E52" i="25"/>
  <c r="E53" i="25" s="1"/>
  <c r="G52" i="25"/>
  <c r="G53" i="25" s="1"/>
  <c r="H52" i="25"/>
  <c r="H53" i="25" s="1"/>
  <c r="I52" i="25"/>
  <c r="I53" i="25" s="1"/>
  <c r="J52" i="25"/>
  <c r="J53" i="25" s="1"/>
  <c r="K52" i="25"/>
  <c r="K53" i="25" s="1"/>
  <c r="L52" i="25"/>
  <c r="E54" i="25"/>
  <c r="E55" i="25" s="1"/>
  <c r="G54" i="25"/>
  <c r="H54" i="25"/>
  <c r="I54" i="25"/>
  <c r="J54" i="25"/>
  <c r="J55" i="25" s="1"/>
  <c r="K54" i="25"/>
  <c r="L54" i="25"/>
  <c r="M54" i="25"/>
  <c r="E56" i="25"/>
  <c r="E57" i="25" s="1"/>
  <c r="G56" i="25"/>
  <c r="H56" i="25"/>
  <c r="I56" i="25"/>
  <c r="J56" i="25"/>
  <c r="J57" i="25" s="1"/>
  <c r="K56" i="25"/>
  <c r="L56" i="25"/>
  <c r="M56" i="25"/>
  <c r="K58" i="25"/>
  <c r="E59" i="25"/>
  <c r="G59" i="25"/>
  <c r="H59" i="25"/>
  <c r="I59" i="25"/>
  <c r="J59" i="25"/>
  <c r="K59" i="25"/>
  <c r="L59" i="25"/>
  <c r="M59" i="25"/>
  <c r="E60" i="25"/>
  <c r="G60" i="25"/>
  <c r="H60" i="25"/>
  <c r="I60" i="25"/>
  <c r="J60" i="25"/>
  <c r="K60" i="25"/>
  <c r="L60" i="25"/>
  <c r="M60" i="25"/>
  <c r="E61" i="25"/>
  <c r="G61" i="25"/>
  <c r="H61" i="25"/>
  <c r="I61" i="25"/>
  <c r="J61" i="25"/>
  <c r="K61" i="25"/>
  <c r="L61" i="25"/>
  <c r="M61" i="25"/>
  <c r="E62" i="25"/>
  <c r="G62" i="25"/>
  <c r="H62" i="25"/>
  <c r="I62" i="25"/>
  <c r="J62" i="25"/>
  <c r="K62" i="25"/>
  <c r="L62" i="25"/>
  <c r="M62" i="25"/>
  <c r="E63" i="25"/>
  <c r="G63" i="25"/>
  <c r="H63" i="25"/>
  <c r="I63" i="25"/>
  <c r="J63" i="25"/>
  <c r="K63" i="25"/>
  <c r="L63" i="25"/>
  <c r="M63" i="25"/>
  <c r="K64" i="25"/>
  <c r="E65" i="25"/>
  <c r="G65" i="25"/>
  <c r="H65" i="25"/>
  <c r="I65" i="25"/>
  <c r="J65" i="25"/>
  <c r="K65" i="25"/>
  <c r="L65" i="25"/>
  <c r="M65" i="25"/>
  <c r="E66" i="25"/>
  <c r="G66" i="25"/>
  <c r="H66" i="25"/>
  <c r="I66" i="25"/>
  <c r="J66" i="25"/>
  <c r="K66" i="25"/>
  <c r="L66" i="25"/>
  <c r="M66" i="25"/>
  <c r="E67" i="25"/>
  <c r="G67" i="25"/>
  <c r="H67" i="25"/>
  <c r="I67" i="25"/>
  <c r="J67" i="25"/>
  <c r="K67" i="25"/>
  <c r="L67" i="25"/>
  <c r="M67" i="25"/>
  <c r="E68" i="25"/>
  <c r="G68" i="25"/>
  <c r="H68" i="25"/>
  <c r="I68" i="25"/>
  <c r="J68" i="25"/>
  <c r="K68" i="25"/>
  <c r="L68" i="25"/>
  <c r="M68" i="25"/>
  <c r="E69" i="25"/>
  <c r="G69" i="25"/>
  <c r="H69" i="25"/>
  <c r="I69" i="25"/>
  <c r="J69" i="25"/>
  <c r="K69" i="25"/>
  <c r="L69" i="25"/>
  <c r="M69" i="25"/>
  <c r="E70" i="25"/>
  <c r="G70" i="25"/>
  <c r="I70" i="25"/>
  <c r="J70" i="25"/>
  <c r="K70" i="25"/>
  <c r="L70" i="25"/>
  <c r="M70" i="25"/>
  <c r="E71" i="25"/>
  <c r="G71" i="25"/>
  <c r="H71" i="25"/>
  <c r="I71" i="25"/>
  <c r="J71" i="25"/>
  <c r="K71" i="25"/>
  <c r="L71" i="25"/>
  <c r="M71" i="25"/>
  <c r="E72" i="25"/>
  <c r="G72" i="25"/>
  <c r="H72" i="25"/>
  <c r="I72" i="25"/>
  <c r="J72" i="25"/>
  <c r="K72" i="25"/>
  <c r="L72" i="25"/>
  <c r="M72" i="25"/>
  <c r="E73" i="25"/>
  <c r="G73" i="25"/>
  <c r="H73" i="25"/>
  <c r="I73" i="25"/>
  <c r="J73" i="25"/>
  <c r="K73" i="25"/>
  <c r="L73" i="25"/>
  <c r="M73" i="25"/>
  <c r="E74" i="25"/>
  <c r="G74" i="25"/>
  <c r="H74" i="25"/>
  <c r="I74" i="25"/>
  <c r="J74" i="25"/>
  <c r="K74" i="25"/>
  <c r="L74" i="25"/>
  <c r="M74" i="25"/>
  <c r="E75" i="25"/>
  <c r="G75" i="25"/>
  <c r="H75" i="25"/>
  <c r="I75" i="25"/>
  <c r="J75" i="25"/>
  <c r="K75" i="25"/>
  <c r="L75" i="25"/>
  <c r="M75" i="25"/>
  <c r="K76" i="25"/>
  <c r="E77" i="25"/>
  <c r="G77" i="25"/>
  <c r="H77" i="25"/>
  <c r="I77" i="25"/>
  <c r="J77" i="25"/>
  <c r="K77" i="25"/>
  <c r="L77" i="25"/>
  <c r="M77" i="25"/>
  <c r="E78" i="25"/>
  <c r="G78" i="25"/>
  <c r="H78" i="25"/>
  <c r="I78" i="25"/>
  <c r="J78" i="25"/>
  <c r="K78" i="25"/>
  <c r="L78" i="25"/>
  <c r="M78" i="25"/>
  <c r="E79" i="25"/>
  <c r="G79" i="25"/>
  <c r="H79" i="25"/>
  <c r="I79" i="25"/>
  <c r="J79" i="25"/>
  <c r="K79" i="25"/>
  <c r="L79" i="25"/>
  <c r="M79" i="25"/>
  <c r="E80" i="25"/>
  <c r="G80" i="25"/>
  <c r="H80" i="25"/>
  <c r="I80" i="25"/>
  <c r="J80" i="25"/>
  <c r="K80" i="25"/>
  <c r="L80" i="25"/>
  <c r="M80" i="25"/>
  <c r="E81" i="25"/>
  <c r="G81" i="25"/>
  <c r="H81" i="25"/>
  <c r="I81" i="25"/>
  <c r="J81" i="25"/>
  <c r="K81" i="25"/>
  <c r="L81" i="25"/>
  <c r="M81" i="25"/>
  <c r="E82" i="25"/>
  <c r="G82" i="25"/>
  <c r="H82" i="25"/>
  <c r="I82" i="25"/>
  <c r="J82" i="25"/>
  <c r="K82" i="25"/>
  <c r="L82" i="25"/>
  <c r="M82" i="25"/>
  <c r="E83" i="25"/>
  <c r="G83" i="25"/>
  <c r="H83" i="25"/>
  <c r="I83" i="25"/>
  <c r="J83" i="25"/>
  <c r="K83" i="25"/>
  <c r="L83" i="25"/>
  <c r="M83" i="25"/>
  <c r="E84" i="25"/>
  <c r="G84" i="25"/>
  <c r="H84" i="25"/>
  <c r="I84" i="25"/>
  <c r="J84" i="25"/>
  <c r="K84" i="25"/>
  <c r="L84" i="25"/>
  <c r="M84" i="25"/>
  <c r="E85" i="25"/>
  <c r="G85" i="25"/>
  <c r="H85" i="25"/>
  <c r="I85" i="25"/>
  <c r="J85" i="25"/>
  <c r="K85" i="25"/>
  <c r="L85" i="25"/>
  <c r="M85" i="25"/>
  <c r="E86" i="25"/>
  <c r="G86" i="25"/>
  <c r="H86" i="25"/>
  <c r="I86" i="25"/>
  <c r="E87" i="25"/>
  <c r="G87" i="25"/>
  <c r="H87" i="25"/>
  <c r="K87" i="25"/>
  <c r="L87" i="25"/>
  <c r="M87" i="25"/>
  <c r="E88" i="25"/>
  <c r="G88" i="25"/>
  <c r="H88" i="25"/>
  <c r="K88" i="25"/>
  <c r="L88" i="25"/>
  <c r="M88" i="25"/>
  <c r="E89" i="25"/>
  <c r="G89" i="25"/>
  <c r="H89" i="25"/>
  <c r="I89" i="25"/>
  <c r="J89" i="25"/>
  <c r="K89" i="25"/>
  <c r="L89" i="25"/>
  <c r="M89" i="25"/>
  <c r="E90" i="25"/>
  <c r="G90" i="25"/>
  <c r="H90" i="25"/>
  <c r="I90" i="25"/>
  <c r="J90" i="25"/>
  <c r="K90" i="25"/>
  <c r="L90" i="25"/>
  <c r="M90" i="25"/>
  <c r="E91" i="25"/>
  <c r="G91" i="25"/>
  <c r="H91" i="25"/>
  <c r="I91" i="25"/>
  <c r="J91" i="25"/>
  <c r="K91" i="25"/>
  <c r="L91" i="25"/>
  <c r="M91" i="25"/>
  <c r="E92" i="25"/>
  <c r="G92" i="25"/>
  <c r="H92" i="25"/>
  <c r="I92" i="25"/>
  <c r="J92" i="25"/>
  <c r="K92" i="25"/>
  <c r="L92" i="25"/>
  <c r="M92" i="25"/>
  <c r="E93" i="25"/>
  <c r="G93" i="25"/>
  <c r="H93" i="25"/>
  <c r="I93" i="25"/>
  <c r="J93" i="25"/>
  <c r="K93" i="25"/>
  <c r="L93" i="25"/>
  <c r="M93" i="25"/>
  <c r="E94" i="25"/>
  <c r="G94" i="25"/>
  <c r="H94" i="25"/>
  <c r="I94" i="25"/>
  <c r="K94" i="25"/>
  <c r="L94" i="25"/>
  <c r="M94" i="25"/>
  <c r="E95" i="25"/>
  <c r="G95" i="25"/>
  <c r="H95" i="25"/>
  <c r="I95" i="25"/>
  <c r="J95" i="25"/>
  <c r="K95" i="25"/>
  <c r="L95" i="25"/>
  <c r="E96" i="25"/>
  <c r="G96" i="25"/>
  <c r="H96" i="25"/>
  <c r="I96" i="25"/>
  <c r="J96" i="25"/>
  <c r="K96" i="25"/>
  <c r="L96" i="25"/>
  <c r="M96" i="25"/>
  <c r="E97" i="25"/>
  <c r="G97" i="25"/>
  <c r="H97" i="25"/>
  <c r="I97" i="25"/>
  <c r="J97" i="25"/>
  <c r="K97" i="25"/>
  <c r="L97" i="25"/>
  <c r="E98" i="25"/>
  <c r="G98" i="25"/>
  <c r="H98" i="25"/>
  <c r="I98" i="25"/>
  <c r="J98" i="25"/>
  <c r="K98" i="25"/>
  <c r="L98" i="25"/>
  <c r="E99" i="25"/>
  <c r="G99" i="25"/>
  <c r="H99" i="25"/>
  <c r="I99" i="25"/>
  <c r="J99" i="25"/>
  <c r="K99" i="25"/>
  <c r="L99" i="25"/>
  <c r="M99" i="25"/>
  <c r="E100" i="25"/>
  <c r="G100" i="25"/>
  <c r="H100" i="25"/>
  <c r="I100" i="25"/>
  <c r="J100" i="25"/>
  <c r="K100" i="25"/>
  <c r="L100" i="25"/>
  <c r="M100" i="25"/>
  <c r="E101" i="25"/>
  <c r="G101" i="25"/>
  <c r="H101" i="25"/>
  <c r="I101" i="25"/>
  <c r="J101" i="25"/>
  <c r="K101" i="25"/>
  <c r="L101" i="25"/>
  <c r="M101" i="25"/>
  <c r="E7" i="25"/>
  <c r="G7" i="25"/>
  <c r="H7" i="25"/>
  <c r="I7" i="25"/>
  <c r="J7" i="25"/>
  <c r="K7" i="25"/>
  <c r="L7" i="25"/>
  <c r="M7" i="25"/>
  <c r="G6" i="25"/>
  <c r="H6" i="25"/>
  <c r="I6" i="25"/>
  <c r="J6" i="25"/>
  <c r="K6" i="25"/>
  <c r="L6" i="25"/>
  <c r="M6" i="25"/>
  <c r="E6" i="25"/>
  <c r="I57" i="25" l="1"/>
  <c r="I55" i="25"/>
  <c r="H57" i="25"/>
  <c r="H55" i="25"/>
  <c r="K57" i="25"/>
  <c r="G57" i="25"/>
  <c r="K55" i="25"/>
  <c r="G55" i="25"/>
  <c r="E51" i="25"/>
  <c r="K14" i="25"/>
  <c r="K12" i="25"/>
  <c r="K18" i="25"/>
  <c r="K16" i="25"/>
  <c r="L18" i="25"/>
  <c r="L16" i="25"/>
  <c r="L12" i="25"/>
  <c r="M57" i="25"/>
  <c r="M55" i="25"/>
  <c r="K44" i="25"/>
  <c r="M51" i="25"/>
  <c r="K48" i="25"/>
  <c r="K46" i="25"/>
  <c r="K42" i="25"/>
  <c r="L44" i="25"/>
  <c r="L57" i="25"/>
  <c r="L55" i="25"/>
  <c r="L53" i="25"/>
  <c r="L51" i="25"/>
  <c r="I88" i="22"/>
  <c r="I88" i="25" s="1"/>
  <c r="I87" i="22"/>
  <c r="I87" i="25" s="1"/>
  <c r="M76" i="22"/>
  <c r="L76" i="22"/>
  <c r="I76" i="22"/>
  <c r="I76" i="25" s="1"/>
  <c r="H76" i="22"/>
  <c r="G76" i="22"/>
  <c r="E76" i="22"/>
  <c r="M64" i="22"/>
  <c r="L64" i="22"/>
  <c r="J64" i="22"/>
  <c r="I64" i="22"/>
  <c r="H64" i="22"/>
  <c r="G64" i="22"/>
  <c r="E64" i="22"/>
  <c r="L58" i="22"/>
  <c r="J58" i="22"/>
  <c r="H58" i="22"/>
  <c r="G58" i="22"/>
  <c r="E58" i="22"/>
  <c r="M57" i="22"/>
  <c r="L57" i="22"/>
  <c r="K57" i="22"/>
  <c r="J57" i="22"/>
  <c r="I57" i="22"/>
  <c r="H57" i="22"/>
  <c r="G57" i="22"/>
  <c r="E57" i="22"/>
  <c r="M55" i="22"/>
  <c r="L55" i="22"/>
  <c r="K55" i="22"/>
  <c r="J55" i="22"/>
  <c r="I55" i="22"/>
  <c r="H55" i="22"/>
  <c r="G55" i="22"/>
  <c r="E55" i="22"/>
  <c r="M53" i="22"/>
  <c r="L53" i="22"/>
  <c r="K53" i="22"/>
  <c r="J53" i="22"/>
  <c r="I53" i="22"/>
  <c r="H53" i="22"/>
  <c r="G53" i="22"/>
  <c r="E53" i="22"/>
  <c r="M51" i="22"/>
  <c r="L51" i="22"/>
  <c r="K51" i="22"/>
  <c r="J51" i="22"/>
  <c r="I51" i="22"/>
  <c r="H51" i="22"/>
  <c r="G51" i="22"/>
  <c r="E51" i="22"/>
  <c r="M48" i="22"/>
  <c r="K48" i="22"/>
  <c r="J48" i="22"/>
  <c r="I48" i="22"/>
  <c r="M46" i="22"/>
  <c r="K46" i="22"/>
  <c r="J46" i="22"/>
  <c r="I46" i="22"/>
  <c r="M44" i="22"/>
  <c r="K44" i="22"/>
  <c r="J44" i="22"/>
  <c r="I44" i="22"/>
  <c r="M42" i="22"/>
  <c r="K42" i="22"/>
  <c r="J42" i="22"/>
  <c r="I41" i="22"/>
  <c r="I41" i="25" s="1"/>
  <c r="I44" i="25" s="1"/>
  <c r="L40" i="22"/>
  <c r="L48" i="22" s="1"/>
  <c r="H40" i="22"/>
  <c r="H48" i="22" s="1"/>
  <c r="G40" i="22"/>
  <c r="G48" i="22" s="1"/>
  <c r="E40" i="22"/>
  <c r="E48" i="22" s="1"/>
  <c r="H24" i="22"/>
  <c r="G24" i="22"/>
  <c r="E24" i="22"/>
  <c r="G23" i="22"/>
  <c r="E23" i="22"/>
  <c r="M18" i="22"/>
  <c r="L18" i="22"/>
  <c r="K18" i="22"/>
  <c r="J18" i="22"/>
  <c r="I18" i="22"/>
  <c r="H18" i="22"/>
  <c r="G18" i="22"/>
  <c r="E18" i="22"/>
  <c r="M16" i="22"/>
  <c r="L16" i="22"/>
  <c r="K16" i="22"/>
  <c r="J16" i="22"/>
  <c r="I16" i="22"/>
  <c r="H16" i="22"/>
  <c r="G16" i="22"/>
  <c r="E16" i="22"/>
  <c r="M14" i="22"/>
  <c r="L14" i="22"/>
  <c r="K14" i="22"/>
  <c r="J14" i="22"/>
  <c r="I14" i="22"/>
  <c r="H14" i="22"/>
  <c r="G14" i="22"/>
  <c r="E14" i="22"/>
  <c r="M12" i="22"/>
  <c r="L12" i="22"/>
  <c r="K12" i="22"/>
  <c r="J12" i="22"/>
  <c r="I12" i="22"/>
  <c r="H12" i="22"/>
  <c r="G12" i="22"/>
  <c r="E12" i="22"/>
  <c r="I42" i="22" l="1"/>
  <c r="E42" i="22"/>
  <c r="E44" i="22"/>
  <c r="E46" i="22"/>
  <c r="G42" i="22"/>
  <c r="G44" i="22"/>
  <c r="G46" i="22"/>
  <c r="H42" i="22"/>
  <c r="L42" i="22"/>
  <c r="H44" i="22"/>
  <c r="L44" i="22"/>
  <c r="H46" i="22"/>
  <c r="L46" i="22"/>
  <c r="L76" i="21" l="1"/>
  <c r="J76" i="21"/>
  <c r="L64" i="21"/>
  <c r="J64" i="21"/>
  <c r="E64" i="21"/>
  <c r="L58" i="21"/>
  <c r="J58" i="21"/>
  <c r="E58" i="21"/>
  <c r="M57" i="21"/>
  <c r="L57" i="21"/>
  <c r="E57" i="21"/>
  <c r="M55" i="21"/>
  <c r="L55" i="21"/>
  <c r="E55" i="21"/>
  <c r="M53" i="21"/>
  <c r="L53" i="21"/>
  <c r="E53" i="21"/>
  <c r="M51" i="21"/>
  <c r="L51" i="21"/>
  <c r="E51" i="21"/>
  <c r="M48" i="21"/>
  <c r="K48" i="21"/>
  <c r="E48" i="21"/>
  <c r="M46" i="21"/>
  <c r="K46" i="21"/>
  <c r="E46" i="21"/>
  <c r="M44" i="21"/>
  <c r="K44" i="21"/>
  <c r="E44" i="21"/>
  <c r="M42" i="21"/>
  <c r="K42" i="21"/>
  <c r="E41" i="21"/>
  <c r="E42" i="21" s="1"/>
  <c r="L40" i="21"/>
  <c r="L42" i="21" s="1"/>
  <c r="J40" i="21"/>
  <c r="J46" i="21" s="1"/>
  <c r="E37" i="21"/>
  <c r="E37" i="25" s="1"/>
  <c r="E36" i="21"/>
  <c r="E36" i="25" s="1"/>
  <c r="E24" i="21"/>
  <c r="E23" i="21"/>
  <c r="E21" i="21"/>
  <c r="J19" i="21"/>
  <c r="M18" i="21"/>
  <c r="L18" i="21"/>
  <c r="K18" i="21"/>
  <c r="E18" i="21"/>
  <c r="M16" i="21"/>
  <c r="L16" i="21"/>
  <c r="K16" i="21"/>
  <c r="E16" i="21"/>
  <c r="M14" i="21"/>
  <c r="L14" i="21"/>
  <c r="K14" i="21"/>
  <c r="E14" i="21"/>
  <c r="L12" i="21"/>
  <c r="K12" i="21"/>
  <c r="E11" i="21"/>
  <c r="E12" i="21" s="1"/>
  <c r="J9" i="21"/>
  <c r="J18" i="21" s="1"/>
  <c r="L44" i="21" l="1"/>
  <c r="J48" i="21"/>
  <c r="L46" i="21"/>
  <c r="J12" i="21"/>
  <c r="J14" i="21"/>
  <c r="J42" i="21"/>
  <c r="J16" i="21"/>
  <c r="J44" i="21"/>
  <c r="L48" i="21"/>
  <c r="L76" i="20" l="1"/>
  <c r="H76" i="20"/>
  <c r="G76" i="20"/>
  <c r="E76" i="20"/>
  <c r="M64" i="20"/>
  <c r="L64" i="20"/>
  <c r="J64" i="20"/>
  <c r="I64" i="20"/>
  <c r="H64" i="20"/>
  <c r="G64" i="20"/>
  <c r="E64" i="20"/>
  <c r="L58" i="20"/>
  <c r="I58" i="20"/>
  <c r="H58" i="20"/>
  <c r="G58" i="20"/>
  <c r="E58" i="20"/>
  <c r="M57" i="20"/>
  <c r="L57" i="20"/>
  <c r="K57" i="20"/>
  <c r="J57" i="20"/>
  <c r="I57" i="20"/>
  <c r="H57" i="20"/>
  <c r="G57" i="20"/>
  <c r="E57" i="20"/>
  <c r="M55" i="20"/>
  <c r="L55" i="20"/>
  <c r="K55" i="20"/>
  <c r="J55" i="20"/>
  <c r="I55" i="20"/>
  <c r="H55" i="20"/>
  <c r="G55" i="20"/>
  <c r="E55" i="20"/>
  <c r="M53" i="20"/>
  <c r="L53" i="20"/>
  <c r="K53" i="20"/>
  <c r="J53" i="20"/>
  <c r="I53" i="20"/>
  <c r="H53" i="20"/>
  <c r="G53" i="20"/>
  <c r="E53" i="20"/>
  <c r="M51" i="20"/>
  <c r="L51" i="20"/>
  <c r="K51" i="20"/>
  <c r="J51" i="20"/>
  <c r="I51" i="20"/>
  <c r="H51" i="20"/>
  <c r="G51" i="20"/>
  <c r="E51" i="20"/>
  <c r="M48" i="20"/>
  <c r="K48" i="20"/>
  <c r="J48" i="20"/>
  <c r="M46" i="20"/>
  <c r="K46" i="20"/>
  <c r="J46" i="20"/>
  <c r="M44" i="20"/>
  <c r="K44" i="20"/>
  <c r="J44" i="20"/>
  <c r="K42" i="20"/>
  <c r="J42" i="20"/>
  <c r="M41" i="20"/>
  <c r="L40" i="20"/>
  <c r="L48" i="20" s="1"/>
  <c r="I40" i="20"/>
  <c r="I48" i="20" s="1"/>
  <c r="H40" i="20"/>
  <c r="H48" i="20" s="1"/>
  <c r="G40" i="20"/>
  <c r="G48" i="20" s="1"/>
  <c r="E40" i="20"/>
  <c r="E48" i="20" s="1"/>
  <c r="L26" i="20"/>
  <c r="L25" i="20"/>
  <c r="H19" i="20"/>
  <c r="H24" i="20" s="1"/>
  <c r="G19" i="20"/>
  <c r="G24" i="20" s="1"/>
  <c r="E19" i="20"/>
  <c r="E23" i="20" s="1"/>
  <c r="L18" i="20"/>
  <c r="K18" i="20"/>
  <c r="J18" i="20"/>
  <c r="I18" i="20"/>
  <c r="H18" i="20"/>
  <c r="G18" i="20"/>
  <c r="E18" i="20"/>
  <c r="M17" i="20"/>
  <c r="M16" i="20"/>
  <c r="L16" i="20"/>
  <c r="K16" i="20"/>
  <c r="J16" i="20"/>
  <c r="I16" i="20"/>
  <c r="H16" i="20"/>
  <c r="G16" i="20"/>
  <c r="E16" i="20"/>
  <c r="K14" i="20"/>
  <c r="J14" i="20"/>
  <c r="I14" i="20"/>
  <c r="H14" i="20"/>
  <c r="G14" i="20"/>
  <c r="E14" i="20"/>
  <c r="M13" i="20"/>
  <c r="L13" i="20"/>
  <c r="L14" i="20" s="1"/>
  <c r="M12" i="20"/>
  <c r="L12" i="20"/>
  <c r="K12" i="20"/>
  <c r="J12" i="20"/>
  <c r="I12" i="20"/>
  <c r="H12" i="20"/>
  <c r="G12" i="20"/>
  <c r="E11" i="20"/>
  <c r="E12" i="20" s="1"/>
  <c r="L76" i="19"/>
  <c r="H76" i="19"/>
  <c r="G76" i="19"/>
  <c r="E76" i="19"/>
  <c r="M64" i="19"/>
  <c r="I64" i="19"/>
  <c r="H64" i="19"/>
  <c r="G64" i="19"/>
  <c r="E64" i="19"/>
  <c r="L58" i="19"/>
  <c r="I58" i="19"/>
  <c r="H58" i="19"/>
  <c r="G58" i="19"/>
  <c r="E58" i="19"/>
  <c r="M57" i="19"/>
  <c r="L57" i="19"/>
  <c r="K57" i="19"/>
  <c r="J57" i="19"/>
  <c r="I57" i="19"/>
  <c r="H57" i="19"/>
  <c r="G57" i="19"/>
  <c r="E57" i="19"/>
  <c r="M55" i="19"/>
  <c r="L55" i="19"/>
  <c r="K55" i="19"/>
  <c r="J55" i="19"/>
  <c r="I55" i="19"/>
  <c r="H55" i="19"/>
  <c r="G55" i="19"/>
  <c r="E55" i="19"/>
  <c r="L53" i="19"/>
  <c r="K53" i="19"/>
  <c r="J53" i="19"/>
  <c r="I53" i="19"/>
  <c r="H53" i="19"/>
  <c r="G53" i="19"/>
  <c r="E53" i="19"/>
  <c r="L51" i="19"/>
  <c r="K51" i="19"/>
  <c r="J51" i="19"/>
  <c r="I51" i="19"/>
  <c r="H51" i="19"/>
  <c r="G51" i="19"/>
  <c r="E51" i="19"/>
  <c r="M48" i="19"/>
  <c r="K48" i="19"/>
  <c r="J48" i="19"/>
  <c r="M46" i="19"/>
  <c r="K46" i="19"/>
  <c r="J46" i="19"/>
  <c r="M44" i="19"/>
  <c r="K44" i="19"/>
  <c r="J44" i="19"/>
  <c r="K42" i="19"/>
  <c r="J42" i="19"/>
  <c r="M41" i="19"/>
  <c r="L40" i="19"/>
  <c r="I40" i="19"/>
  <c r="I48" i="19" s="1"/>
  <c r="H40" i="19"/>
  <c r="G40" i="19"/>
  <c r="G48" i="19" s="1"/>
  <c r="E40" i="19"/>
  <c r="E48" i="19" s="1"/>
  <c r="L26" i="19"/>
  <c r="L25" i="19"/>
  <c r="H24" i="19"/>
  <c r="G24" i="19"/>
  <c r="E24" i="19"/>
  <c r="G23" i="19"/>
  <c r="E23" i="19"/>
  <c r="L18" i="19"/>
  <c r="K18" i="19"/>
  <c r="J18" i="19"/>
  <c r="I18" i="19"/>
  <c r="H18" i="19"/>
  <c r="G18" i="19"/>
  <c r="E18" i="19"/>
  <c r="M17" i="19"/>
  <c r="M16" i="19"/>
  <c r="L16" i="19"/>
  <c r="K16" i="19"/>
  <c r="J16" i="19"/>
  <c r="I16" i="19"/>
  <c r="H16" i="19"/>
  <c r="G16" i="19"/>
  <c r="E16" i="19"/>
  <c r="K14" i="19"/>
  <c r="J14" i="19"/>
  <c r="I14" i="19"/>
  <c r="H14" i="19"/>
  <c r="G14" i="19"/>
  <c r="E14" i="19"/>
  <c r="M13" i="19"/>
  <c r="L13" i="19"/>
  <c r="L14" i="19" s="1"/>
  <c r="M12" i="19"/>
  <c r="L12" i="19"/>
  <c r="K12" i="19"/>
  <c r="J12" i="19"/>
  <c r="I12" i="19"/>
  <c r="H12" i="19"/>
  <c r="G12" i="19"/>
  <c r="E12" i="19"/>
  <c r="H76" i="18"/>
  <c r="G76" i="18"/>
  <c r="E76" i="18"/>
  <c r="J64" i="18"/>
  <c r="I64" i="18"/>
  <c r="H64" i="18"/>
  <c r="G64" i="18"/>
  <c r="E64" i="18"/>
  <c r="I58" i="18"/>
  <c r="H58" i="18"/>
  <c r="G58" i="18"/>
  <c r="E58" i="18"/>
  <c r="I57" i="18"/>
  <c r="H57" i="18"/>
  <c r="G57" i="18"/>
  <c r="E57" i="18"/>
  <c r="K55" i="18"/>
  <c r="J55" i="18"/>
  <c r="I55" i="18"/>
  <c r="H55" i="18"/>
  <c r="G55" i="18"/>
  <c r="E55" i="18"/>
  <c r="L53" i="18"/>
  <c r="K53" i="18"/>
  <c r="J53" i="18"/>
  <c r="I53" i="18"/>
  <c r="H53" i="18"/>
  <c r="G53" i="18"/>
  <c r="E53" i="18"/>
  <c r="K51" i="18"/>
  <c r="J51" i="18"/>
  <c r="I51" i="18"/>
  <c r="H51" i="18"/>
  <c r="G51" i="18"/>
  <c r="E51" i="18"/>
  <c r="K48" i="18"/>
  <c r="J48" i="18"/>
  <c r="E48" i="18"/>
  <c r="K46" i="18"/>
  <c r="J46" i="18"/>
  <c r="E46" i="18"/>
  <c r="K44" i="18"/>
  <c r="J44" i="18"/>
  <c r="E44" i="18"/>
  <c r="J42" i="18"/>
  <c r="E41" i="18"/>
  <c r="E42" i="18" s="1"/>
  <c r="L40" i="18"/>
  <c r="I40" i="18"/>
  <c r="H40" i="18"/>
  <c r="H46" i="18" s="1"/>
  <c r="G40" i="18"/>
  <c r="G44" i="18" s="1"/>
  <c r="L25" i="18"/>
  <c r="E24" i="18"/>
  <c r="E23" i="18"/>
  <c r="E21" i="18"/>
  <c r="I19" i="18"/>
  <c r="I19" i="25" s="1"/>
  <c r="H19" i="18"/>
  <c r="H24" i="18" s="1"/>
  <c r="G19" i="18"/>
  <c r="G24" i="18" s="1"/>
  <c r="M18" i="18"/>
  <c r="L18" i="18"/>
  <c r="K18" i="18"/>
  <c r="J18" i="18"/>
  <c r="I18" i="18"/>
  <c r="H18" i="18"/>
  <c r="G18" i="18"/>
  <c r="E18" i="18"/>
  <c r="M16" i="18"/>
  <c r="L16" i="18"/>
  <c r="K16" i="18"/>
  <c r="J16" i="18"/>
  <c r="I16" i="18"/>
  <c r="H16" i="18"/>
  <c r="G16" i="18"/>
  <c r="E16" i="18"/>
  <c r="M14" i="18"/>
  <c r="L14" i="18"/>
  <c r="K14" i="18"/>
  <c r="J14" i="18"/>
  <c r="I14" i="18"/>
  <c r="H14" i="18"/>
  <c r="G14" i="18"/>
  <c r="E14" i="18"/>
  <c r="L12" i="18"/>
  <c r="K12" i="18"/>
  <c r="J12" i="18"/>
  <c r="I12" i="18"/>
  <c r="H12" i="18"/>
  <c r="G12" i="18"/>
  <c r="E11" i="18"/>
  <c r="E12" i="18" s="1"/>
  <c r="L76" i="17"/>
  <c r="H76" i="17"/>
  <c r="G76" i="17"/>
  <c r="E76" i="17"/>
  <c r="M64" i="17"/>
  <c r="L64" i="17"/>
  <c r="I64" i="17"/>
  <c r="H64" i="17"/>
  <c r="G64" i="17"/>
  <c r="E64" i="17"/>
  <c r="M58" i="17"/>
  <c r="L58" i="17"/>
  <c r="I58" i="17"/>
  <c r="H58" i="17"/>
  <c r="G58" i="17"/>
  <c r="E58" i="17"/>
  <c r="M57" i="17"/>
  <c r="L57" i="17"/>
  <c r="K57" i="17"/>
  <c r="J57" i="17"/>
  <c r="I57" i="17"/>
  <c r="H57" i="17"/>
  <c r="G57" i="17"/>
  <c r="E57" i="17"/>
  <c r="M55" i="17"/>
  <c r="L55" i="17"/>
  <c r="K55" i="17"/>
  <c r="J55" i="17"/>
  <c r="I55" i="17"/>
  <c r="H55" i="17"/>
  <c r="G55" i="17"/>
  <c r="E55" i="17"/>
  <c r="M53" i="17"/>
  <c r="L53" i="17"/>
  <c r="K53" i="17"/>
  <c r="J53" i="17"/>
  <c r="I53" i="17"/>
  <c r="H53" i="17"/>
  <c r="G53" i="17"/>
  <c r="E53" i="17"/>
  <c r="M51" i="17"/>
  <c r="L51" i="17"/>
  <c r="K51" i="17"/>
  <c r="J51" i="17"/>
  <c r="I51" i="17"/>
  <c r="H51" i="17"/>
  <c r="G51" i="17"/>
  <c r="E51" i="17"/>
  <c r="M48" i="17"/>
  <c r="K48" i="17"/>
  <c r="J48" i="17"/>
  <c r="M46" i="17"/>
  <c r="K46" i="17"/>
  <c r="J46" i="17"/>
  <c r="M44" i="17"/>
  <c r="K44" i="17"/>
  <c r="J44" i="17"/>
  <c r="K42" i="17"/>
  <c r="J42" i="17"/>
  <c r="M41" i="17"/>
  <c r="L40" i="17"/>
  <c r="L48" i="17" s="1"/>
  <c r="I40" i="17"/>
  <c r="H40" i="17"/>
  <c r="H44" i="17" s="1"/>
  <c r="G40" i="17"/>
  <c r="G48" i="17" s="1"/>
  <c r="E40" i="17"/>
  <c r="H24" i="17"/>
  <c r="G24" i="17"/>
  <c r="E24" i="17"/>
  <c r="G23" i="17"/>
  <c r="G23" i="25" s="1"/>
  <c r="E23" i="17"/>
  <c r="L18" i="17"/>
  <c r="K18" i="17"/>
  <c r="J18" i="17"/>
  <c r="I18" i="17"/>
  <c r="H18" i="17"/>
  <c r="G18" i="17"/>
  <c r="E18" i="17"/>
  <c r="M17" i="17"/>
  <c r="M16" i="17"/>
  <c r="L16" i="17"/>
  <c r="K16" i="17"/>
  <c r="J16" i="17"/>
  <c r="I16" i="17"/>
  <c r="H16" i="17"/>
  <c r="G16" i="17"/>
  <c r="E16" i="17"/>
  <c r="M14" i="17"/>
  <c r="L14" i="17"/>
  <c r="K14" i="17"/>
  <c r="J14" i="17"/>
  <c r="I14" i="17"/>
  <c r="H14" i="17"/>
  <c r="G14" i="17"/>
  <c r="E14" i="17"/>
  <c r="M12" i="17"/>
  <c r="L12" i="17"/>
  <c r="K12" i="17"/>
  <c r="J12" i="17"/>
  <c r="I12" i="17"/>
  <c r="H12" i="17"/>
  <c r="G12" i="17"/>
  <c r="E12" i="17"/>
  <c r="H42" i="17" l="1"/>
  <c r="M17" i="25"/>
  <c r="E46" i="19"/>
  <c r="M18" i="20"/>
  <c r="M42" i="17"/>
  <c r="I64" i="25"/>
  <c r="L46" i="17"/>
  <c r="H48" i="17"/>
  <c r="G42" i="18"/>
  <c r="L26" i="25"/>
  <c r="M14" i="20"/>
  <c r="I42" i="20"/>
  <c r="I46" i="20"/>
  <c r="H46" i="17"/>
  <c r="I48" i="17"/>
  <c r="I40" i="25"/>
  <c r="H44" i="18"/>
  <c r="E42" i="19"/>
  <c r="E24" i="20"/>
  <c r="I44" i="20"/>
  <c r="H48" i="18"/>
  <c r="M14" i="19"/>
  <c r="M13" i="25"/>
  <c r="E44" i="19"/>
  <c r="M42" i="20"/>
  <c r="M18" i="17"/>
  <c r="I48" i="18"/>
  <c r="I42" i="18"/>
  <c r="I44" i="18"/>
  <c r="L42" i="17"/>
  <c r="M18" i="19"/>
  <c r="E48" i="17"/>
  <c r="E46" i="17"/>
  <c r="E44" i="17"/>
  <c r="E42" i="17"/>
  <c r="L44" i="17"/>
  <c r="I46" i="18"/>
  <c r="H42" i="19"/>
  <c r="H48" i="19"/>
  <c r="H46" i="19"/>
  <c r="H44" i="19"/>
  <c r="I42" i="17"/>
  <c r="I44" i="17"/>
  <c r="I46" i="17"/>
  <c r="H42" i="18"/>
  <c r="G48" i="18"/>
  <c r="G42" i="19"/>
  <c r="G44" i="19"/>
  <c r="G46" i="19"/>
  <c r="E42" i="20"/>
  <c r="E44" i="20"/>
  <c r="E46" i="20"/>
  <c r="G46" i="18"/>
  <c r="L42" i="19"/>
  <c r="L44" i="19"/>
  <c r="L46" i="19"/>
  <c r="L48" i="19"/>
  <c r="G42" i="20"/>
  <c r="G44" i="20"/>
  <c r="G46" i="20"/>
  <c r="G42" i="17"/>
  <c r="G44" i="17"/>
  <c r="G46" i="17"/>
  <c r="I42" i="19"/>
  <c r="I44" i="19"/>
  <c r="I46" i="19"/>
  <c r="H42" i="20"/>
  <c r="L42" i="20"/>
  <c r="H44" i="20"/>
  <c r="L44" i="20"/>
  <c r="H46" i="20"/>
  <c r="L46" i="20"/>
  <c r="I48" i="25" l="1"/>
  <c r="I46" i="25"/>
  <c r="I42" i="25"/>
  <c r="L76" i="16" l="1"/>
  <c r="J76" i="16"/>
  <c r="J76" i="25" s="1"/>
  <c r="L64" i="16"/>
  <c r="J64" i="16"/>
  <c r="J58" i="16"/>
  <c r="E58" i="16"/>
  <c r="M57" i="16"/>
  <c r="L57" i="16"/>
  <c r="K57" i="16"/>
  <c r="J57" i="16"/>
  <c r="E57" i="16"/>
  <c r="L55" i="16"/>
  <c r="K55" i="16"/>
  <c r="J55" i="16"/>
  <c r="E55" i="16"/>
  <c r="M53" i="16"/>
  <c r="L53" i="16"/>
  <c r="K53" i="16"/>
  <c r="J53" i="16"/>
  <c r="E53" i="16"/>
  <c r="M51" i="16"/>
  <c r="L51" i="16"/>
  <c r="K51" i="16"/>
  <c r="J51" i="16"/>
  <c r="E51" i="16"/>
  <c r="M48" i="16"/>
  <c r="K48" i="16"/>
  <c r="E48" i="16"/>
  <c r="M46" i="16"/>
  <c r="K46" i="16"/>
  <c r="E46" i="16"/>
  <c r="M44" i="16"/>
  <c r="K44" i="16"/>
  <c r="E44" i="16"/>
  <c r="M42" i="16"/>
  <c r="K42" i="16"/>
  <c r="E42" i="16"/>
  <c r="L40" i="16"/>
  <c r="L44" i="16" s="1"/>
  <c r="J40" i="16"/>
  <c r="J42" i="16" s="1"/>
  <c r="J19" i="16"/>
  <c r="J19" i="25" s="1"/>
  <c r="E19" i="16"/>
  <c r="M18" i="16"/>
  <c r="L18" i="16"/>
  <c r="K18" i="16"/>
  <c r="M16" i="16"/>
  <c r="L16" i="16"/>
  <c r="K16" i="16"/>
  <c r="E15" i="16"/>
  <c r="M14" i="16"/>
  <c r="L14" i="16"/>
  <c r="K14" i="16"/>
  <c r="L12" i="16"/>
  <c r="K12" i="16"/>
  <c r="J9" i="16"/>
  <c r="J16" i="16" s="1"/>
  <c r="I9" i="16"/>
  <c r="I9" i="25" s="1"/>
  <c r="H9" i="16"/>
  <c r="H9" i="25" s="1"/>
  <c r="G9" i="16"/>
  <c r="G9" i="25" s="1"/>
  <c r="E9" i="16"/>
  <c r="E12" i="16" s="1"/>
  <c r="L76" i="15"/>
  <c r="J64" i="15"/>
  <c r="L58" i="15"/>
  <c r="J58" i="15"/>
  <c r="M57" i="15"/>
  <c r="L57" i="15"/>
  <c r="K57" i="15"/>
  <c r="J57" i="15"/>
  <c r="I57" i="15"/>
  <c r="H57" i="15"/>
  <c r="G57" i="15"/>
  <c r="E57" i="15"/>
  <c r="M55" i="15"/>
  <c r="L55" i="15"/>
  <c r="K55" i="15"/>
  <c r="J55" i="15"/>
  <c r="I55" i="15"/>
  <c r="H55" i="15"/>
  <c r="G55" i="15"/>
  <c r="E55" i="15"/>
  <c r="M53" i="15"/>
  <c r="L53" i="15"/>
  <c r="K53" i="15"/>
  <c r="J53" i="15"/>
  <c r="I53" i="15"/>
  <c r="H53" i="15"/>
  <c r="G53" i="15"/>
  <c r="E53" i="15"/>
  <c r="M51" i="15"/>
  <c r="L51" i="15"/>
  <c r="K51" i="15"/>
  <c r="J51" i="15"/>
  <c r="I51" i="15"/>
  <c r="H51" i="15"/>
  <c r="G51" i="15"/>
  <c r="E51" i="15"/>
  <c r="M48" i="15"/>
  <c r="K48" i="15"/>
  <c r="J48" i="15"/>
  <c r="I48" i="15"/>
  <c r="M46" i="15"/>
  <c r="K46" i="15"/>
  <c r="J46" i="15"/>
  <c r="I46" i="15"/>
  <c r="M44" i="15"/>
  <c r="K44" i="15"/>
  <c r="J44" i="15"/>
  <c r="I44" i="15"/>
  <c r="M42" i="15"/>
  <c r="K42" i="15"/>
  <c r="I42" i="15"/>
  <c r="J41" i="15"/>
  <c r="J42" i="15" s="1"/>
  <c r="L40" i="15"/>
  <c r="L44" i="15" s="1"/>
  <c r="I25" i="15"/>
  <c r="I25" i="25" s="1"/>
  <c r="G25" i="15"/>
  <c r="M18" i="15"/>
  <c r="L18" i="15"/>
  <c r="K18" i="15"/>
  <c r="J18" i="15"/>
  <c r="I18" i="15"/>
  <c r="H18" i="15"/>
  <c r="G18" i="15"/>
  <c r="E18" i="15"/>
  <c r="M16" i="15"/>
  <c r="L16" i="15"/>
  <c r="K16" i="15"/>
  <c r="J16" i="15"/>
  <c r="I16" i="15"/>
  <c r="H16" i="15"/>
  <c r="G16" i="15"/>
  <c r="E16" i="15"/>
  <c r="M14" i="15"/>
  <c r="L14" i="15"/>
  <c r="K14" i="15"/>
  <c r="J14" i="15"/>
  <c r="I14" i="15"/>
  <c r="H14" i="15"/>
  <c r="G14" i="15"/>
  <c r="E14" i="15"/>
  <c r="L12" i="15"/>
  <c r="K12" i="15"/>
  <c r="J12" i="15"/>
  <c r="I12" i="15"/>
  <c r="H12" i="15"/>
  <c r="G12" i="15"/>
  <c r="E12" i="15"/>
  <c r="L76" i="14"/>
  <c r="J64" i="14"/>
  <c r="E64" i="14"/>
  <c r="L58" i="14"/>
  <c r="J58" i="14"/>
  <c r="E58" i="14"/>
  <c r="M57" i="14"/>
  <c r="L57" i="14"/>
  <c r="K57" i="14"/>
  <c r="J57" i="14"/>
  <c r="E57" i="14"/>
  <c r="M55" i="14"/>
  <c r="L55" i="14"/>
  <c r="K55" i="14"/>
  <c r="J55" i="14"/>
  <c r="E55" i="14"/>
  <c r="M53" i="14"/>
  <c r="L53" i="14"/>
  <c r="K53" i="14"/>
  <c r="J53" i="14"/>
  <c r="E53" i="14"/>
  <c r="M51" i="14"/>
  <c r="L51" i="14"/>
  <c r="K51" i="14"/>
  <c r="J51" i="14"/>
  <c r="E51" i="14"/>
  <c r="M48" i="14"/>
  <c r="K48" i="14"/>
  <c r="J48" i="14"/>
  <c r="E48" i="14"/>
  <c r="M46" i="14"/>
  <c r="K46" i="14"/>
  <c r="J46" i="14"/>
  <c r="E46" i="14"/>
  <c r="M44" i="14"/>
  <c r="K44" i="14"/>
  <c r="J44" i="14"/>
  <c r="E44" i="14"/>
  <c r="M42" i="14"/>
  <c r="K42" i="14"/>
  <c r="J42" i="14"/>
  <c r="E42" i="14"/>
  <c r="L40" i="14"/>
  <c r="L42" i="14" s="1"/>
  <c r="L25" i="14"/>
  <c r="E19" i="14"/>
  <c r="L18" i="14"/>
  <c r="K18" i="14"/>
  <c r="E18" i="14"/>
  <c r="K16" i="14"/>
  <c r="E15" i="14"/>
  <c r="E16" i="14" s="1"/>
  <c r="L14" i="14"/>
  <c r="K14" i="14"/>
  <c r="E14" i="14"/>
  <c r="K12" i="14"/>
  <c r="E12" i="14"/>
  <c r="J9" i="14"/>
  <c r="J18" i="14" s="1"/>
  <c r="H18" i="25" l="1"/>
  <c r="H14" i="25"/>
  <c r="H16" i="25"/>
  <c r="H12" i="25"/>
  <c r="I18" i="25"/>
  <c r="I16" i="25"/>
  <c r="I14" i="25"/>
  <c r="I12" i="25"/>
  <c r="G18" i="25"/>
  <c r="G16" i="25"/>
  <c r="G14" i="25"/>
  <c r="G12" i="25"/>
  <c r="L44" i="14"/>
  <c r="L48" i="14"/>
  <c r="L46" i="16"/>
  <c r="E19" i="25"/>
  <c r="J18" i="16"/>
  <c r="J48" i="16"/>
  <c r="J40" i="25"/>
  <c r="L48" i="16"/>
  <c r="E18" i="16"/>
  <c r="E9" i="25"/>
  <c r="J14" i="16"/>
  <c r="J9" i="25"/>
  <c r="E14" i="16"/>
  <c r="E16" i="16"/>
  <c r="L46" i="15"/>
  <c r="J44" i="16"/>
  <c r="J12" i="16"/>
  <c r="L42" i="16"/>
  <c r="J46" i="16"/>
  <c r="L48" i="15"/>
  <c r="L42" i="15"/>
  <c r="J12" i="14"/>
  <c r="J14" i="14"/>
  <c r="L46" i="14"/>
  <c r="J16" i="14"/>
  <c r="J18" i="25" l="1"/>
  <c r="J12" i="25"/>
  <c r="J16" i="25"/>
  <c r="J14" i="25"/>
  <c r="J48" i="25"/>
  <c r="J46" i="25"/>
  <c r="E14" i="25"/>
  <c r="E18" i="25"/>
  <c r="M76" i="6" l="1"/>
  <c r="M76" i="5"/>
  <c r="M76" i="3"/>
  <c r="M76" i="2"/>
  <c r="M76" i="25" l="1"/>
  <c r="M64" i="6"/>
  <c r="M58" i="6"/>
  <c r="M58" i="5"/>
  <c r="M58" i="2"/>
  <c r="M57" i="3"/>
  <c r="M55" i="3"/>
  <c r="M53" i="6"/>
  <c r="M57" i="6"/>
  <c r="M55" i="6"/>
  <c r="M51" i="6"/>
  <c r="M41" i="6"/>
  <c r="M57" i="5"/>
  <c r="M55" i="5"/>
  <c r="M53" i="5"/>
  <c r="M51" i="5"/>
  <c r="M41" i="5"/>
  <c r="M40" i="5" s="1"/>
  <c r="M53" i="3"/>
  <c r="M51" i="3"/>
  <c r="M41" i="3"/>
  <c r="M57" i="2"/>
  <c r="M55" i="2"/>
  <c r="M53" i="2"/>
  <c r="M51" i="2"/>
  <c r="M40" i="6" l="1"/>
  <c r="M44" i="6" s="1"/>
  <c r="M46" i="5"/>
  <c r="M64" i="25"/>
  <c r="M40" i="3"/>
  <c r="M58" i="25"/>
  <c r="M48" i="5"/>
  <c r="M44" i="3"/>
  <c r="M48" i="6"/>
  <c r="M42" i="6"/>
  <c r="M42" i="5"/>
  <c r="M44" i="5"/>
  <c r="M41" i="2"/>
  <c r="M40" i="2" s="1"/>
  <c r="L18" i="6"/>
  <c r="L16" i="6"/>
  <c r="L13" i="6"/>
  <c r="L14" i="6" s="1"/>
  <c r="L18" i="5"/>
  <c r="L16" i="5"/>
  <c r="M16" i="5"/>
  <c r="L14" i="5"/>
  <c r="L18" i="3"/>
  <c r="L16" i="3"/>
  <c r="L14" i="3"/>
  <c r="M25" i="6"/>
  <c r="M19" i="6"/>
  <c r="M9" i="6"/>
  <c r="M25" i="5"/>
  <c r="M19" i="5"/>
  <c r="M9" i="5"/>
  <c r="M12" i="5" s="1"/>
  <c r="M25" i="3"/>
  <c r="M19" i="3"/>
  <c r="M9" i="3"/>
  <c r="M14" i="3" s="1"/>
  <c r="L18" i="2"/>
  <c r="M18" i="2"/>
  <c r="L16" i="2"/>
  <c r="M16" i="2"/>
  <c r="M14" i="2"/>
  <c r="L13" i="2"/>
  <c r="M12" i="2"/>
  <c r="M25" i="2"/>
  <c r="L13" i="25" l="1"/>
  <c r="L14" i="25" s="1"/>
  <c r="M12" i="3"/>
  <c r="M18" i="3"/>
  <c r="M42" i="2"/>
  <c r="M46" i="3"/>
  <c r="M48" i="3"/>
  <c r="M19" i="25"/>
  <c r="M25" i="25"/>
  <c r="M18" i="5"/>
  <c r="M14" i="6"/>
  <c r="M41" i="25"/>
  <c r="M42" i="3"/>
  <c r="M46" i="6"/>
  <c r="M16" i="6"/>
  <c r="M9" i="25"/>
  <c r="M18" i="6"/>
  <c r="M48" i="2"/>
  <c r="M40" i="25"/>
  <c r="M12" i="6"/>
  <c r="M44" i="2"/>
  <c r="L14" i="2"/>
  <c r="M16" i="3"/>
  <c r="M14" i="5"/>
  <c r="M46" i="2"/>
  <c r="L76" i="6"/>
  <c r="H70" i="6"/>
  <c r="L64" i="6"/>
  <c r="H64" i="6"/>
  <c r="G64" i="6"/>
  <c r="E64" i="6"/>
  <c r="L58" i="6"/>
  <c r="I58" i="6"/>
  <c r="H58" i="6"/>
  <c r="G58" i="6"/>
  <c r="E58" i="6"/>
  <c r="L57" i="6"/>
  <c r="K57" i="6"/>
  <c r="J57" i="6"/>
  <c r="I57" i="6"/>
  <c r="H57" i="6"/>
  <c r="G57" i="6"/>
  <c r="E57" i="6"/>
  <c r="L55" i="6"/>
  <c r="K55" i="6"/>
  <c r="J55" i="6"/>
  <c r="I55" i="6"/>
  <c r="H55" i="6"/>
  <c r="G55" i="6"/>
  <c r="E55" i="6"/>
  <c r="L53" i="6"/>
  <c r="K53" i="6"/>
  <c r="J53" i="6"/>
  <c r="I53" i="6"/>
  <c r="H53" i="6"/>
  <c r="G53" i="6"/>
  <c r="E53" i="6"/>
  <c r="L51" i="6"/>
  <c r="K51" i="6"/>
  <c r="J51" i="6"/>
  <c r="I51" i="6"/>
  <c r="H51" i="6"/>
  <c r="G51" i="6"/>
  <c r="E51" i="6"/>
  <c r="K48" i="6"/>
  <c r="J48" i="6"/>
  <c r="I48" i="6"/>
  <c r="K46" i="6"/>
  <c r="J46" i="6"/>
  <c r="I46" i="6"/>
  <c r="K44" i="6"/>
  <c r="J44" i="6"/>
  <c r="I44" i="6"/>
  <c r="K42" i="6"/>
  <c r="J42" i="6"/>
  <c r="I42" i="6"/>
  <c r="H41" i="6"/>
  <c r="E41" i="6"/>
  <c r="E40" i="6" s="1"/>
  <c r="L40" i="6"/>
  <c r="L44" i="6" s="1"/>
  <c r="G40" i="6"/>
  <c r="G42" i="6" s="1"/>
  <c r="L25" i="6"/>
  <c r="H25" i="6"/>
  <c r="G25" i="6"/>
  <c r="E24" i="6"/>
  <c r="K18" i="6"/>
  <c r="J18" i="6"/>
  <c r="I18" i="6"/>
  <c r="H18" i="6"/>
  <c r="G18" i="6"/>
  <c r="E18" i="6"/>
  <c r="K16" i="6"/>
  <c r="J16" i="6"/>
  <c r="I16" i="6"/>
  <c r="H16" i="6"/>
  <c r="G16" i="6"/>
  <c r="E15" i="6"/>
  <c r="E16" i="6" s="1"/>
  <c r="K14" i="6"/>
  <c r="J14" i="6"/>
  <c r="I14" i="6"/>
  <c r="H14" i="6"/>
  <c r="G14" i="6"/>
  <c r="E14" i="6"/>
  <c r="L12" i="6"/>
  <c r="K12" i="6"/>
  <c r="J12" i="6"/>
  <c r="I12" i="6"/>
  <c r="H12" i="6"/>
  <c r="G12" i="6"/>
  <c r="E12" i="6"/>
  <c r="L76" i="5"/>
  <c r="L64" i="5"/>
  <c r="H64" i="5"/>
  <c r="G64" i="5"/>
  <c r="E64" i="5"/>
  <c r="L58" i="5"/>
  <c r="I58" i="5"/>
  <c r="H58" i="5"/>
  <c r="G58" i="5"/>
  <c r="E58" i="5"/>
  <c r="L57" i="5"/>
  <c r="K57" i="5"/>
  <c r="J57" i="5"/>
  <c r="I57" i="5"/>
  <c r="H57" i="5"/>
  <c r="G57" i="5"/>
  <c r="E57" i="5"/>
  <c r="L55" i="5"/>
  <c r="K55" i="5"/>
  <c r="J55" i="5"/>
  <c r="I55" i="5"/>
  <c r="L53" i="5"/>
  <c r="K53" i="5"/>
  <c r="J53" i="5"/>
  <c r="I53" i="5"/>
  <c r="H53" i="5"/>
  <c r="G53" i="5"/>
  <c r="E53" i="5"/>
  <c r="L51" i="5"/>
  <c r="K51" i="5"/>
  <c r="J51" i="5"/>
  <c r="I51" i="5"/>
  <c r="H51" i="5"/>
  <c r="H55" i="5" s="1"/>
  <c r="G51" i="5"/>
  <c r="G55" i="5" s="1"/>
  <c r="E51" i="5"/>
  <c r="E55" i="5" s="1"/>
  <c r="K48" i="5"/>
  <c r="J48" i="5"/>
  <c r="I48" i="5"/>
  <c r="K46" i="5"/>
  <c r="J46" i="5"/>
  <c r="I46" i="5"/>
  <c r="K44" i="5"/>
  <c r="J44" i="5"/>
  <c r="I44" i="5"/>
  <c r="K42" i="5"/>
  <c r="J42" i="5"/>
  <c r="I42" i="5"/>
  <c r="H41" i="5"/>
  <c r="G41" i="5"/>
  <c r="E41" i="5"/>
  <c r="L46" i="5"/>
  <c r="H40" i="5"/>
  <c r="H48" i="5" s="1"/>
  <c r="G40" i="5"/>
  <c r="G46" i="5" s="1"/>
  <c r="E40" i="5"/>
  <c r="L25" i="5"/>
  <c r="H25" i="5"/>
  <c r="G25" i="5"/>
  <c r="E24" i="5"/>
  <c r="K18" i="5"/>
  <c r="J18" i="5"/>
  <c r="I18" i="5"/>
  <c r="H18" i="5"/>
  <c r="G18" i="5"/>
  <c r="K16" i="5"/>
  <c r="J16" i="5"/>
  <c r="I16" i="5"/>
  <c r="H16" i="5"/>
  <c r="G16" i="5"/>
  <c r="E16" i="5"/>
  <c r="K14" i="5"/>
  <c r="J14" i="5"/>
  <c r="I14" i="5"/>
  <c r="H14" i="5"/>
  <c r="G14" i="5"/>
  <c r="L12" i="5"/>
  <c r="K12" i="5"/>
  <c r="J12" i="5"/>
  <c r="I12" i="5"/>
  <c r="H12" i="5"/>
  <c r="G12" i="5"/>
  <c r="E11" i="5"/>
  <c r="E18" i="5" s="1"/>
  <c r="L76" i="3"/>
  <c r="H70" i="3"/>
  <c r="L64" i="3"/>
  <c r="H64" i="3"/>
  <c r="G64" i="3"/>
  <c r="G64" i="25" s="1"/>
  <c r="E64" i="3"/>
  <c r="L58" i="3"/>
  <c r="I58" i="3"/>
  <c r="H58" i="3"/>
  <c r="G58" i="3"/>
  <c r="E58" i="3"/>
  <c r="L57" i="3"/>
  <c r="K57" i="3"/>
  <c r="J57" i="3"/>
  <c r="I57" i="3"/>
  <c r="H57" i="3"/>
  <c r="G57" i="3"/>
  <c r="E57" i="3"/>
  <c r="L55" i="3"/>
  <c r="K55" i="3"/>
  <c r="J55" i="3"/>
  <c r="I55" i="3"/>
  <c r="H55" i="3"/>
  <c r="G55" i="3"/>
  <c r="E55" i="3"/>
  <c r="L53" i="3"/>
  <c r="K53" i="3"/>
  <c r="J53" i="3"/>
  <c r="I53" i="3"/>
  <c r="H53" i="3"/>
  <c r="G53" i="3"/>
  <c r="E53" i="3"/>
  <c r="L51" i="3"/>
  <c r="K51" i="3"/>
  <c r="J51" i="3"/>
  <c r="I51" i="3"/>
  <c r="H51" i="3"/>
  <c r="G51" i="3"/>
  <c r="E51" i="3"/>
  <c r="K48" i="3"/>
  <c r="J48" i="3"/>
  <c r="I48" i="3"/>
  <c r="H48" i="3"/>
  <c r="G48" i="3"/>
  <c r="E48" i="3"/>
  <c r="K46" i="3"/>
  <c r="J46" i="3"/>
  <c r="I46" i="3"/>
  <c r="H46" i="3"/>
  <c r="G46" i="3"/>
  <c r="E46" i="3"/>
  <c r="K44" i="3"/>
  <c r="J44" i="3"/>
  <c r="I44" i="3"/>
  <c r="H44" i="3"/>
  <c r="G44" i="3"/>
  <c r="E44" i="3"/>
  <c r="K42" i="3"/>
  <c r="J42" i="3"/>
  <c r="I42" i="3"/>
  <c r="H41" i="3"/>
  <c r="G41" i="3"/>
  <c r="E41" i="3"/>
  <c r="E42" i="3" s="1"/>
  <c r="L40" i="3"/>
  <c r="L25" i="3"/>
  <c r="H25" i="3"/>
  <c r="G25" i="3"/>
  <c r="K18" i="3"/>
  <c r="J18" i="3"/>
  <c r="I18" i="3"/>
  <c r="H18" i="3"/>
  <c r="G18" i="3"/>
  <c r="E18" i="3"/>
  <c r="K16" i="3"/>
  <c r="J16" i="3"/>
  <c r="I16" i="3"/>
  <c r="H16" i="3"/>
  <c r="G16" i="3"/>
  <c r="E15" i="3"/>
  <c r="E15" i="25" s="1"/>
  <c r="E16" i="25" s="1"/>
  <c r="K14" i="3"/>
  <c r="J14" i="3"/>
  <c r="I14" i="3"/>
  <c r="H14" i="3"/>
  <c r="G14" i="3"/>
  <c r="E14" i="3"/>
  <c r="L12" i="3"/>
  <c r="K12" i="3"/>
  <c r="J12" i="3"/>
  <c r="I12" i="3"/>
  <c r="H12" i="3"/>
  <c r="G12" i="3"/>
  <c r="E12" i="3"/>
  <c r="L76" i="2"/>
  <c r="H76" i="2"/>
  <c r="H76" i="25" s="1"/>
  <c r="G76" i="2"/>
  <c r="G76" i="25" s="1"/>
  <c r="E76" i="2"/>
  <c r="E76" i="25" s="1"/>
  <c r="L64" i="2"/>
  <c r="J64" i="2"/>
  <c r="J64" i="25" s="1"/>
  <c r="L58" i="2"/>
  <c r="J58" i="2"/>
  <c r="J58" i="25" s="1"/>
  <c r="I58" i="2"/>
  <c r="H58" i="2"/>
  <c r="G58" i="2"/>
  <c r="E58" i="2"/>
  <c r="L57" i="2"/>
  <c r="K57" i="2"/>
  <c r="J57" i="2"/>
  <c r="I57" i="2"/>
  <c r="H57" i="2"/>
  <c r="G57" i="2"/>
  <c r="E57" i="2"/>
  <c r="L55" i="2"/>
  <c r="K55" i="2"/>
  <c r="J55" i="2"/>
  <c r="I55" i="2"/>
  <c r="H55" i="2"/>
  <c r="G55" i="2"/>
  <c r="E55" i="2"/>
  <c r="L53" i="2"/>
  <c r="K53" i="2"/>
  <c r="J53" i="2"/>
  <c r="I53" i="2"/>
  <c r="H53" i="2"/>
  <c r="G53" i="2"/>
  <c r="E53" i="2"/>
  <c r="L51" i="2"/>
  <c r="K51" i="2"/>
  <c r="J51" i="2"/>
  <c r="I51" i="2"/>
  <c r="H51" i="2"/>
  <c r="G51" i="2"/>
  <c r="E51" i="2"/>
  <c r="K48" i="2"/>
  <c r="J48" i="2"/>
  <c r="I48" i="2"/>
  <c r="E48" i="2"/>
  <c r="K46" i="2"/>
  <c r="J46" i="2"/>
  <c r="I46" i="2"/>
  <c r="E46" i="2"/>
  <c r="K44" i="2"/>
  <c r="J44" i="2"/>
  <c r="I44" i="2"/>
  <c r="E44" i="2"/>
  <c r="K42" i="2"/>
  <c r="I42" i="2"/>
  <c r="J41" i="2"/>
  <c r="E41" i="2"/>
  <c r="L40" i="2"/>
  <c r="L44" i="2" s="1"/>
  <c r="H40" i="2"/>
  <c r="G40" i="2"/>
  <c r="L25" i="2"/>
  <c r="E24" i="2"/>
  <c r="E24" i="25" s="1"/>
  <c r="E23" i="2"/>
  <c r="E23" i="25" s="1"/>
  <c r="E21" i="2"/>
  <c r="E21" i="25" s="1"/>
  <c r="H19" i="2"/>
  <c r="G19" i="2"/>
  <c r="K18" i="2"/>
  <c r="J18" i="2"/>
  <c r="I18" i="2"/>
  <c r="H18" i="2"/>
  <c r="G18" i="2"/>
  <c r="E18" i="2"/>
  <c r="K16" i="2"/>
  <c r="J16" i="2"/>
  <c r="I16" i="2"/>
  <c r="H16" i="2"/>
  <c r="G16" i="2"/>
  <c r="E16" i="2"/>
  <c r="K14" i="2"/>
  <c r="J14" i="2"/>
  <c r="I14" i="2"/>
  <c r="H14" i="2"/>
  <c r="G14" i="2"/>
  <c r="E14" i="2"/>
  <c r="L12" i="2"/>
  <c r="K12" i="2"/>
  <c r="J12" i="2"/>
  <c r="I12" i="2"/>
  <c r="H12" i="2"/>
  <c r="G12" i="2"/>
  <c r="E11" i="2"/>
  <c r="E11" i="25" s="1"/>
  <c r="E12" i="25" s="1"/>
  <c r="H70" i="25" l="1"/>
  <c r="I58" i="25"/>
  <c r="E42" i="5"/>
  <c r="H64" i="25"/>
  <c r="E58" i="25"/>
  <c r="L58" i="25"/>
  <c r="G25" i="25"/>
  <c r="H58" i="25"/>
  <c r="E16" i="3"/>
  <c r="H42" i="5"/>
  <c r="M48" i="25"/>
  <c r="M12" i="25"/>
  <c r="M16" i="25"/>
  <c r="M14" i="25"/>
  <c r="M18" i="25"/>
  <c r="H40" i="6"/>
  <c r="H46" i="6" s="1"/>
  <c r="L42" i="6"/>
  <c r="M44" i="25"/>
  <c r="M46" i="25"/>
  <c r="M42" i="25"/>
  <c r="E64" i="25"/>
  <c r="J42" i="2"/>
  <c r="J41" i="25"/>
  <c r="G24" i="2"/>
  <c r="G24" i="25" s="1"/>
  <c r="G19" i="25"/>
  <c r="H44" i="2"/>
  <c r="E42" i="2"/>
  <c r="E41" i="25"/>
  <c r="H42" i="2"/>
  <c r="H48" i="2"/>
  <c r="L48" i="2"/>
  <c r="H25" i="25"/>
  <c r="E12" i="5"/>
  <c r="E44" i="5"/>
  <c r="E40" i="25"/>
  <c r="G44" i="5"/>
  <c r="G44" i="6"/>
  <c r="G42" i="3"/>
  <c r="G41" i="25"/>
  <c r="G48" i="5"/>
  <c r="E42" i="6"/>
  <c r="G48" i="6"/>
  <c r="H24" i="2"/>
  <c r="H24" i="25" s="1"/>
  <c r="H19" i="25"/>
  <c r="L25" i="25"/>
  <c r="L64" i="25"/>
  <c r="H42" i="3"/>
  <c r="H41" i="25"/>
  <c r="E46" i="5"/>
  <c r="E12" i="2"/>
  <c r="G42" i="2"/>
  <c r="G40" i="25"/>
  <c r="L42" i="2"/>
  <c r="G48" i="2"/>
  <c r="G58" i="25"/>
  <c r="L76" i="25"/>
  <c r="H46" i="5"/>
  <c r="L46" i="6"/>
  <c r="L46" i="3"/>
  <c r="L40" i="25"/>
  <c r="L48" i="5"/>
  <c r="L44" i="5"/>
  <c r="L42" i="5"/>
  <c r="H44" i="6"/>
  <c r="H48" i="6"/>
  <c r="G46" i="2"/>
  <c r="G44" i="2"/>
  <c r="H46" i="2"/>
  <c r="L46" i="2"/>
  <c r="L44" i="3"/>
  <c r="E48" i="6"/>
  <c r="E44" i="6"/>
  <c r="L48" i="3"/>
  <c r="L42" i="3"/>
  <c r="G42" i="5"/>
  <c r="E46" i="6"/>
  <c r="H44" i="5"/>
  <c r="E48" i="5"/>
  <c r="G46" i="6"/>
  <c r="L48" i="6"/>
  <c r="E14" i="5"/>
  <c r="H40" i="25" l="1"/>
  <c r="H42" i="6"/>
  <c r="E44" i="25"/>
  <c r="E42" i="25"/>
  <c r="H42" i="25"/>
  <c r="H44" i="25"/>
  <c r="G42" i="25"/>
  <c r="G44" i="25"/>
  <c r="E48" i="25"/>
  <c r="E46" i="25"/>
  <c r="H46" i="25"/>
  <c r="H48" i="25"/>
  <c r="J44" i="25"/>
  <c r="J42" i="25"/>
  <c r="G46" i="25"/>
  <c r="G48" i="25"/>
  <c r="L46" i="25"/>
  <c r="L42" i="25"/>
  <c r="L48" i="25"/>
</calcChain>
</file>

<file path=xl/sharedStrings.xml><?xml version="1.0" encoding="utf-8"?>
<sst xmlns="http://schemas.openxmlformats.org/spreadsheetml/2006/main" count="3048" uniqueCount="136">
  <si>
    <t>СҮХБААТАР АЙМАГ.  АСГАТ СУМ</t>
  </si>
  <si>
    <t>№</t>
  </si>
  <si>
    <t>Салбарын үндсэн үзүүлэлтүүдийн жагсаалт</t>
  </si>
  <si>
    <t>Хэмжих нэгж</t>
  </si>
  <si>
    <t>Тоо</t>
  </si>
  <si>
    <t>Хувь</t>
  </si>
  <si>
    <t>Багийн тоо</t>
  </si>
  <si>
    <t>тоо</t>
  </si>
  <si>
    <t>Нутаг дэвсгэрийн хэмжээ</t>
  </si>
  <si>
    <t>кв.км</t>
  </si>
  <si>
    <t>Аймгийн төвөөс алслагдсан зай</t>
  </si>
  <si>
    <t>км</t>
  </si>
  <si>
    <t>Өрхийн тоо</t>
  </si>
  <si>
    <t>өрх</t>
  </si>
  <si>
    <t>Үүнээс: Сумын төвд</t>
  </si>
  <si>
    <t>Хөдөөд</t>
  </si>
  <si>
    <t>Нийт өрхөд хөдөөгийн өрхийн эзлэх %</t>
  </si>
  <si>
    <t>%</t>
  </si>
  <si>
    <t>Сууцны төрөл:  Байшинд суудаг өрх</t>
  </si>
  <si>
    <t>Нийт өрхөд эзлэх хувь</t>
  </si>
  <si>
    <t>Төвлөрсөн цахилгаанд холбогдсон өрх</t>
  </si>
  <si>
    <t>Тээврийн хэрэгсэлтэй өрх</t>
  </si>
  <si>
    <t>Суурин хүн амын тоо</t>
  </si>
  <si>
    <t>хүн</t>
  </si>
  <si>
    <t>Үүнээс: Эрэгтэй</t>
  </si>
  <si>
    <t xml:space="preserve">              Эмэгтэй  </t>
  </si>
  <si>
    <t>Хүн амын байршил:  Сумын төвд</t>
  </si>
  <si>
    <t>Хүн ам насны бүлгээр: 0-14 нас</t>
  </si>
  <si>
    <t>15-59 нас</t>
  </si>
  <si>
    <t>60 ба дээш нас</t>
  </si>
  <si>
    <t>Бүтэн өнчин хүүхдийн тоо</t>
  </si>
  <si>
    <t>Хагас өнчин хүүхдийн тоо</t>
  </si>
  <si>
    <t>Өрх толгойлсон эмэгтэй</t>
  </si>
  <si>
    <t>Гаднаас шилжиж ирсэн хүний тоо</t>
  </si>
  <si>
    <t>Гадагш шилжиж явсан хүний тоо</t>
  </si>
  <si>
    <t>Нийт ажиллагсадын тоо</t>
  </si>
  <si>
    <t>ХХҮХ-т бүртгэлтэй ажилгүйчүүд</t>
  </si>
  <si>
    <t>Шинээр бүртгүүлсэн ажилгүйчүүд</t>
  </si>
  <si>
    <t>Бүртгэлтэй ажилгүйчүүдээс ажилд орсон</t>
  </si>
  <si>
    <t>Банк:       Иргэдийн хадгаламж</t>
  </si>
  <si>
    <t>сая.төг</t>
  </si>
  <si>
    <t>Зээлийн өрийн үлдэгдэл</t>
  </si>
  <si>
    <t>Төсөв:   Төсвийн орлого</t>
  </si>
  <si>
    <t>Төсвийн зарлага</t>
  </si>
  <si>
    <t>Малтай өрх. Бүгд</t>
  </si>
  <si>
    <t>200 хүртэл малтай өрх</t>
  </si>
  <si>
    <t>эзлэх хувь</t>
  </si>
  <si>
    <t>201-500 малтай өрх</t>
  </si>
  <si>
    <t>501-999 малтай өрх</t>
  </si>
  <si>
    <t>1000 ба дээш малтай өрх</t>
  </si>
  <si>
    <t>Малчин өрх</t>
  </si>
  <si>
    <t xml:space="preserve">Цахилгаан гэрэлтэй малчин өрх. </t>
  </si>
  <si>
    <t>Нийт малчин өрхөд эзлэх %</t>
  </si>
  <si>
    <t>Телевизортой малчин өрх</t>
  </si>
  <si>
    <t xml:space="preserve">Авто машинтай малчин өрх      </t>
  </si>
  <si>
    <t xml:space="preserve">Мотоциклтой малчин өрх </t>
  </si>
  <si>
    <t>Малын тоо, бүгд</t>
  </si>
  <si>
    <t>тол</t>
  </si>
  <si>
    <t xml:space="preserve">Тэмээ.  </t>
  </si>
  <si>
    <t xml:space="preserve">Адуу. </t>
  </si>
  <si>
    <t xml:space="preserve">Yхэр. </t>
  </si>
  <si>
    <t xml:space="preserve">Хонь.  </t>
  </si>
  <si>
    <t xml:space="preserve">Ямаа. </t>
  </si>
  <si>
    <t>Хээлтэгч мал, бүгд</t>
  </si>
  <si>
    <t xml:space="preserve">Ингэ. </t>
  </si>
  <si>
    <t>Гүү.</t>
  </si>
  <si>
    <t xml:space="preserve">Yнээ. </t>
  </si>
  <si>
    <t xml:space="preserve">Эм хонь. </t>
  </si>
  <si>
    <t xml:space="preserve">Эм ямаа. </t>
  </si>
  <si>
    <t>Хээлтүүлэгч мал, бүгд,</t>
  </si>
  <si>
    <t>Бойжсон төл. Бүгд</t>
  </si>
  <si>
    <t>Хорогдсон төл, бүгд</t>
  </si>
  <si>
    <t>Малын зүй бусын хорогдол. Бүгд</t>
  </si>
  <si>
    <t>Сувайрсан хээлтэгч. Бүгд</t>
  </si>
  <si>
    <t>Хээл хаясан хээлтэгч. Бүгд</t>
  </si>
  <si>
    <t>Малчдын тоо</t>
  </si>
  <si>
    <t>үүнээс: насаар</t>
  </si>
  <si>
    <t xml:space="preserve">16-34 </t>
  </si>
  <si>
    <t xml:space="preserve">35-59 </t>
  </si>
  <si>
    <t>60+</t>
  </si>
  <si>
    <t>Эмэгтэй малчдын тоо</t>
  </si>
  <si>
    <t>Хураасан төмс</t>
  </si>
  <si>
    <t>тн</t>
  </si>
  <si>
    <t>Хураасан хүнсний ногоо</t>
  </si>
  <si>
    <t>Хадлан бэлтгэлт</t>
  </si>
  <si>
    <t>Гар тэжээл</t>
  </si>
  <si>
    <t>ЕБСургууль</t>
  </si>
  <si>
    <t>Бүлэг</t>
  </si>
  <si>
    <t>ЕБСургуульд суралцагчид</t>
  </si>
  <si>
    <t>Үүнээс: эмэгтэй</t>
  </si>
  <si>
    <t>ЕБСургуулийн нийт ажиллагсад</t>
  </si>
  <si>
    <t>ЕБСургуулийн багш нарын тоо</t>
  </si>
  <si>
    <t>1-р ангид элсэгчид</t>
  </si>
  <si>
    <t>ЕБС-ийн дотуур байранд суугчид</t>
  </si>
  <si>
    <t>Эрүүл мэнд:   Амаржсан эх</t>
  </si>
  <si>
    <t>Амьд төрсөн хүүхдийн тоо</t>
  </si>
  <si>
    <t>Нас барсан 1 хүртэлх насны хүүхдийн тоо</t>
  </si>
  <si>
    <t>1-5 насны хүүхдийн эндэгдэл</t>
  </si>
  <si>
    <t>Халдварт өвчнөөр өвчлөгчдийн тоо</t>
  </si>
  <si>
    <t>Бүртгэгдсэн гэмт хэрэг</t>
  </si>
  <si>
    <t>Гэмт хэрэгт холбогдогсод</t>
  </si>
  <si>
    <t>Тайлбар:   * - Дахин өссөн /250.0 хувиас дээш өсөлт/</t>
  </si>
  <si>
    <t>МЭДЭЭЛЭЛ БЭЛТГЭСЭН:</t>
  </si>
  <si>
    <t>СТАТИСТИКИЙН ХЭЛТСИЙН МЭРГЭЖИЛТЭН                            /Ц.АЛТАНЦЭЦЭГ/</t>
  </si>
  <si>
    <t>СҮХБААТАР АЙМАГ.  БАЯНДЭЛГЭР СУМ</t>
  </si>
  <si>
    <t>СҮХБААТАР АЙМАГ.  ДАРЬГАНГА СУМ</t>
  </si>
  <si>
    <t>СҮХБААТАР АЙМАГ.  МӨНХХААН СУМ</t>
  </si>
  <si>
    <t>СҮХБААТАР АЙМАГ.  НАРАН СУМ</t>
  </si>
  <si>
    <t>СҮХБААТАР АЙМАГ.  ОНГОН СУМ</t>
  </si>
  <si>
    <t>СҮХБААТАР АЙМАГ.  СҮХБААТАР СУМ</t>
  </si>
  <si>
    <t>СҮХБААТАР АЙМАГ.  ТҮВШИНШИРЭЭ СУМ</t>
  </si>
  <si>
    <t>СҮХБААТАР АЙМАГ.  ТҮМЭНЦОГТ СУМ</t>
  </si>
  <si>
    <t>СҮХБААТАР АЙМАГ.  УУЛБАЯН СУМ</t>
  </si>
  <si>
    <t>СҮХБААТАР АЙМАГ.  ХАЛЗАН СУМ</t>
  </si>
  <si>
    <t>СҮХБААТАР АЙМАГ.  ЭРДЭНЭЦАГААН СУМ</t>
  </si>
  <si>
    <t>СҮХБААТАР АЙМАГ.  БАРУУН-УРТ СУМ</t>
  </si>
  <si>
    <t>СТАТИСТИКИЙН ХЭЛТСИЙН МЭРГЭЖИЛТЭН                            /Э.АНХЦЭЦЭГ/</t>
  </si>
  <si>
    <t>СТАТИСТИКИЙН ХЭЛТСИЙН МЭРГЭЖИЛТЭН                            /О.УНДРАХ/</t>
  </si>
  <si>
    <t>2018.01.28</t>
  </si>
  <si>
    <t>2019/2018</t>
  </si>
  <si>
    <t>-</t>
  </si>
  <si>
    <t>СТАТИСТИКИЙН ХЭЛТСИЙН АХЛАХ МЭРГЭЖИЛТЭН                            /Э.АНХЦЭЦЭГ/</t>
  </si>
  <si>
    <t>2021.02.22</t>
  </si>
  <si>
    <t>2020/2019</t>
  </si>
  <si>
    <t>СУМЫН ӨРХ, ХҮН АМ, НИЙГЭМ, ЭДИЙН ЗАСГИЙН ЗАРИМ ҮЗҮҮЛЭЛТҮҮД.  2008-2020 ОНД</t>
  </si>
  <si>
    <t>3.7*</t>
  </si>
  <si>
    <t>2.9*</t>
  </si>
  <si>
    <t>3.2*</t>
  </si>
  <si>
    <t>5.4*</t>
  </si>
  <si>
    <t>5.6*</t>
  </si>
  <si>
    <t>2.8*</t>
  </si>
  <si>
    <t>7.0*</t>
  </si>
  <si>
    <t>6.0*</t>
  </si>
  <si>
    <t>6.1*</t>
  </si>
  <si>
    <t>3.0*</t>
  </si>
  <si>
    <t>7.7*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</si>
</sst>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#\ ##0"/>
    <numFmt numFmtId="165" formatCode="###0.0"/>
    <numFmt numFmtId="166" formatCode="#\ ##0.0"/>
    <numFmt numFmtId="167" formatCode="0.0"/>
    <numFmt numFmtId="168" formatCode="##\ ##0"/>
    <numFmt numFmtId="169" formatCode="###\ ###\ ##0.0"/>
    <numFmt numFmtId="170" formatCode="###\ ###\ ##0"/>
    <numFmt numFmtId="171" formatCode=".\ ##;"/>
    <numFmt numFmtId="172" formatCode=".\ ##;00"/>
  </numFmts>
  <fonts count="9" x14ac:knownFonts="1"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10"/>
      <name val="Arial"/>
      <family val="2"/>
    </font>
    <font>
      <sz val="8"/>
      <color rgb="FFFF0000"/>
      <name val="Arial"/>
      <family val="2"/>
    </font>
    <font>
      <sz val="8"/>
      <color rgb="FF000000"/>
      <name val="Arial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2">
    <xf numFmtId="0" fontId="0" fillId="0" borderId="0"/>
    <xf numFmtId="0" fontId="1" fillId="0" borderId="0"/>
  </cellStyleXfs>
  <cellXfs count="279">
    <xf numFmtId="0" fontId="0" fillId="0" borderId="0" xfId="0"/>
    <xf numFmtId="0" fontId="2" fillId="0" borderId="0" xfId="1" applyFont="1"/>
    <xf numFmtId="0" fontId="3" fillId="0" borderId="0" xfId="1" applyFont="1"/>
    <xf numFmtId="0" fontId="3" fillId="0" borderId="0" xfId="1" applyFont="1" applyAlignment="1"/>
    <xf numFmtId="0" fontId="1" fillId="0" borderId="0" xfId="0" applyFont="1" applyAlignment="1"/>
    <xf numFmtId="0" fontId="2" fillId="0" borderId="0" xfId="1" applyFont="1" applyAlignment="1">
      <alignment horizontal="center" vertical="center" wrapText="1"/>
    </xf>
    <xf numFmtId="0" fontId="2" fillId="0" borderId="2" xfId="1" applyFont="1" applyBorder="1" applyAlignment="1">
      <alignment horizontal="right" wrapText="1"/>
    </xf>
    <xf numFmtId="164" fontId="2" fillId="2" borderId="2" xfId="1" applyNumberFormat="1" applyFont="1" applyFill="1" applyBorder="1" applyAlignment="1">
      <alignment horizontal="right" wrapText="1"/>
    </xf>
    <xf numFmtId="0" fontId="2" fillId="0" borderId="2" xfId="1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164" fontId="3" fillId="2" borderId="2" xfId="1" applyNumberFormat="1" applyFont="1" applyFill="1" applyBorder="1" applyAlignment="1">
      <alignment horizontal="right" wrapText="1"/>
    </xf>
    <xf numFmtId="164" fontId="2" fillId="0" borderId="2" xfId="0" applyNumberFormat="1" applyFont="1" applyBorder="1" applyAlignment="1">
      <alignment horizontal="right" wrapText="1"/>
    </xf>
    <xf numFmtId="165" fontId="2" fillId="0" borderId="2" xfId="0" applyNumberFormat="1" applyFont="1" applyBorder="1" applyAlignment="1">
      <alignment horizontal="right" wrapText="1"/>
    </xf>
    <xf numFmtId="164" fontId="2" fillId="2" borderId="2" xfId="1" applyNumberFormat="1" applyFont="1" applyFill="1" applyBorder="1" applyAlignment="1">
      <alignment horizontal="right"/>
    </xf>
    <xf numFmtId="165" fontId="2" fillId="2" borderId="2" xfId="1" applyNumberFormat="1" applyFont="1" applyFill="1" applyBorder="1" applyAlignment="1">
      <alignment horizontal="right" wrapText="1"/>
    </xf>
    <xf numFmtId="164" fontId="2" fillId="0" borderId="2" xfId="1" applyNumberFormat="1" applyFont="1" applyFill="1" applyBorder="1" applyAlignment="1">
      <alignment horizontal="right" wrapText="1"/>
    </xf>
    <xf numFmtId="0" fontId="2" fillId="0" borderId="0" xfId="1" applyFont="1" applyAlignment="1">
      <alignment vertical="center" wrapText="1"/>
    </xf>
    <xf numFmtId="0" fontId="2" fillId="2" borderId="2" xfId="1" applyFont="1" applyFill="1" applyBorder="1" applyAlignment="1">
      <alignment horizontal="right" wrapText="1"/>
    </xf>
    <xf numFmtId="166" fontId="2" fillId="2" borderId="2" xfId="1" applyNumberFormat="1" applyFont="1" applyFill="1" applyBorder="1" applyAlignment="1">
      <alignment horizontal="right" wrapText="1"/>
    </xf>
    <xf numFmtId="0" fontId="2" fillId="0" borderId="2" xfId="0" applyFont="1" applyBorder="1" applyAlignment="1">
      <alignment horizontal="left" vertical="center" wrapText="1" indent="1"/>
    </xf>
    <xf numFmtId="167" fontId="2" fillId="2" borderId="2" xfId="1" applyNumberFormat="1" applyFont="1" applyFill="1" applyBorder="1" applyAlignment="1">
      <alignment horizontal="right" wrapText="1"/>
    </xf>
    <xf numFmtId="0" fontId="3" fillId="2" borderId="2" xfId="1" applyFont="1" applyFill="1" applyBorder="1" applyAlignment="1">
      <alignment horizontal="right" wrapText="1"/>
    </xf>
    <xf numFmtId="164" fontId="3" fillId="0" borderId="2" xfId="0" applyNumberFormat="1" applyFont="1" applyBorder="1" applyAlignment="1">
      <alignment horizontal="right" wrapText="1"/>
    </xf>
    <xf numFmtId="0" fontId="2" fillId="0" borderId="2" xfId="1" applyFont="1" applyFill="1" applyBorder="1" applyAlignment="1">
      <alignment horizontal="right" wrapText="1"/>
    </xf>
    <xf numFmtId="167" fontId="2" fillId="0" borderId="2" xfId="1" applyNumberFormat="1" applyFont="1" applyFill="1" applyBorder="1" applyAlignment="1">
      <alignment horizontal="right" wrapText="1"/>
    </xf>
    <xf numFmtId="166" fontId="2" fillId="0" borderId="2" xfId="0" applyNumberFormat="1" applyFont="1" applyBorder="1" applyAlignment="1">
      <alignment horizontal="right" wrapText="1"/>
    </xf>
    <xf numFmtId="167" fontId="2" fillId="2" borderId="2" xfId="1" applyNumberFormat="1" applyFont="1" applyFill="1" applyBorder="1" applyAlignment="1">
      <alignment horizontal="right"/>
    </xf>
    <xf numFmtId="0" fontId="1" fillId="0" borderId="0" xfId="1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Border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3" fillId="0" borderId="0" xfId="1" applyFont="1" applyAlignment="1">
      <alignment horizontal="center"/>
    </xf>
    <xf numFmtId="0" fontId="2" fillId="0" borderId="0" xfId="1" applyFont="1" applyAlignment="1">
      <alignment vertical="center"/>
    </xf>
    <xf numFmtId="0" fontId="1" fillId="0" borderId="0" xfId="1" applyFont="1" applyAlignment="1"/>
    <xf numFmtId="0" fontId="2" fillId="0" borderId="1" xfId="1" applyFont="1" applyBorder="1" applyAlignment="1"/>
    <xf numFmtId="164" fontId="2" fillId="0" borderId="2" xfId="1" applyNumberFormat="1" applyFont="1" applyBorder="1" applyAlignment="1">
      <alignment horizontal="right"/>
    </xf>
    <xf numFmtId="164" fontId="2" fillId="0" borderId="2" xfId="1" applyNumberFormat="1" applyFont="1" applyBorder="1" applyAlignment="1">
      <alignment horizontal="right" wrapText="1"/>
    </xf>
    <xf numFmtId="165" fontId="2" fillId="0" borderId="2" xfId="1" applyNumberFormat="1" applyFont="1" applyBorder="1" applyAlignment="1">
      <alignment horizontal="right" wrapText="1"/>
    </xf>
    <xf numFmtId="164" fontId="3" fillId="0" borderId="2" xfId="1" applyNumberFormat="1" applyFont="1" applyBorder="1" applyAlignment="1">
      <alignment horizontal="right" wrapText="1"/>
    </xf>
    <xf numFmtId="0" fontId="2" fillId="0" borderId="0" xfId="1" applyFont="1" applyBorder="1" applyAlignment="1">
      <alignment horizontal="right" vertical="center" wrapText="1"/>
    </xf>
    <xf numFmtId="0" fontId="2" fillId="0" borderId="0" xfId="1" applyFont="1" applyBorder="1" applyAlignment="1">
      <alignment horizontal="center" vertical="center" wrapText="1"/>
    </xf>
    <xf numFmtId="0" fontId="2" fillId="0" borderId="0" xfId="1" applyFont="1" applyBorder="1" applyAlignment="1">
      <alignment vertical="center" wrapText="1"/>
    </xf>
    <xf numFmtId="166" fontId="2" fillId="0" borderId="2" xfId="1" applyNumberFormat="1" applyFont="1" applyBorder="1" applyAlignment="1">
      <alignment horizontal="right" wrapText="1"/>
    </xf>
    <xf numFmtId="167" fontId="2" fillId="0" borderId="0" xfId="1" applyNumberFormat="1" applyFont="1" applyBorder="1" applyAlignment="1">
      <alignment vertical="center" wrapText="1"/>
    </xf>
    <xf numFmtId="164" fontId="2" fillId="0" borderId="0" xfId="1" applyNumberFormat="1" applyFont="1" applyBorder="1" applyAlignment="1">
      <alignment horizontal="right"/>
    </xf>
    <xf numFmtId="0" fontId="2" fillId="0" borderId="0" xfId="1" applyFont="1" applyBorder="1" applyAlignment="1">
      <alignment vertical="center"/>
    </xf>
    <xf numFmtId="164" fontId="2" fillId="0" borderId="0" xfId="1" applyNumberFormat="1" applyFont="1" applyBorder="1" applyAlignment="1"/>
    <xf numFmtId="0" fontId="2" fillId="0" borderId="0" xfId="1" applyFont="1" applyBorder="1"/>
    <xf numFmtId="0" fontId="2" fillId="0" borderId="0" xfId="1" applyFont="1" applyAlignment="1"/>
    <xf numFmtId="164" fontId="2" fillId="0" borderId="2" xfId="1" applyNumberFormat="1" applyFont="1" applyFill="1" applyBorder="1" applyAlignment="1">
      <alignment horizontal="right"/>
    </xf>
    <xf numFmtId="164" fontId="3" fillId="0" borderId="2" xfId="1" applyNumberFormat="1" applyFont="1" applyFill="1" applyBorder="1" applyAlignment="1">
      <alignment horizontal="right"/>
    </xf>
    <xf numFmtId="165" fontId="2" fillId="0" borderId="2" xfId="1" applyNumberFormat="1" applyFont="1" applyFill="1" applyBorder="1" applyAlignment="1">
      <alignment horizontal="right" wrapText="1"/>
    </xf>
    <xf numFmtId="164" fontId="2" fillId="0" borderId="2" xfId="1" applyNumberFormat="1" applyFont="1" applyFill="1" applyBorder="1" applyAlignment="1">
      <alignment horizontal="right" vertical="center"/>
    </xf>
    <xf numFmtId="164" fontId="2" fillId="0" borderId="2" xfId="1" applyNumberFormat="1" applyFont="1" applyFill="1" applyBorder="1" applyAlignment="1">
      <alignment horizontal="right" vertical="center" wrapText="1"/>
    </xf>
    <xf numFmtId="166" fontId="2" fillId="0" borderId="2" xfId="1" applyNumberFormat="1" applyFont="1" applyFill="1" applyBorder="1" applyAlignment="1">
      <alignment horizontal="right"/>
    </xf>
    <xf numFmtId="166" fontId="2" fillId="0" borderId="2" xfId="1" applyNumberFormat="1" applyFont="1" applyFill="1" applyBorder="1" applyAlignment="1">
      <alignment horizontal="right" wrapText="1"/>
    </xf>
    <xf numFmtId="0" fontId="3" fillId="0" borderId="0" xfId="1" applyFont="1" applyAlignment="1">
      <alignment horizontal="center" vertical="center" wrapText="1"/>
    </xf>
    <xf numFmtId="164" fontId="4" fillId="0" borderId="2" xfId="0" applyNumberFormat="1" applyFont="1" applyBorder="1" applyAlignment="1">
      <alignment horizontal="right" wrapText="1"/>
    </xf>
    <xf numFmtId="0" fontId="3" fillId="0" borderId="0" xfId="0" applyFont="1"/>
    <xf numFmtId="0" fontId="3" fillId="0" borderId="0" xfId="0" applyFont="1" applyAlignment="1"/>
    <xf numFmtId="0" fontId="2" fillId="0" borderId="0" xfId="0" applyFont="1"/>
    <xf numFmtId="0" fontId="2" fillId="0" borderId="0" xfId="0" applyFont="1" applyAlignment="1"/>
    <xf numFmtId="0" fontId="2" fillId="0" borderId="1" xfId="0" applyFont="1" applyBorder="1" applyAlignment="1"/>
    <xf numFmtId="0" fontId="2" fillId="0" borderId="0" xfId="0" applyFont="1" applyAlignment="1">
      <alignment horizontal="center" vertical="center" wrapText="1"/>
    </xf>
    <xf numFmtId="164" fontId="2" fillId="0" borderId="2" xfId="0" applyNumberFormat="1" applyFont="1" applyBorder="1" applyAlignment="1">
      <alignment horizontal="right"/>
    </xf>
    <xf numFmtId="0" fontId="2" fillId="0" borderId="2" xfId="0" applyFont="1" applyBorder="1" applyAlignment="1">
      <alignment horizontal="center" wrapText="1"/>
    </xf>
    <xf numFmtId="164" fontId="2" fillId="2" borderId="2" xfId="0" applyNumberFormat="1" applyFont="1" applyFill="1" applyBorder="1" applyAlignment="1">
      <alignment horizontal="right" wrapText="1"/>
    </xf>
    <xf numFmtId="164" fontId="5" fillId="0" borderId="2" xfId="0" applyNumberFormat="1" applyFont="1" applyBorder="1" applyAlignment="1">
      <alignment horizontal="right" wrapText="1"/>
    </xf>
    <xf numFmtId="166" fontId="2" fillId="2" borderId="2" xfId="1" applyNumberFormat="1" applyFont="1" applyFill="1" applyBorder="1" applyAlignment="1">
      <alignment horizontal="right"/>
    </xf>
    <xf numFmtId="0" fontId="2" fillId="0" borderId="2" xfId="0" applyFont="1" applyBorder="1" applyAlignment="1">
      <alignment horizontal="right"/>
    </xf>
    <xf numFmtId="0" fontId="2" fillId="0" borderId="2" xfId="0" applyFont="1" applyBorder="1" applyAlignment="1">
      <alignment horizontal="right" wrapText="1"/>
    </xf>
    <xf numFmtId="0" fontId="2" fillId="2" borderId="2" xfId="0" applyFont="1" applyFill="1" applyBorder="1" applyAlignment="1">
      <alignment horizontal="right" wrapText="1"/>
    </xf>
    <xf numFmtId="0" fontId="2" fillId="0" borderId="2" xfId="0" applyFont="1" applyFill="1" applyBorder="1" applyAlignment="1">
      <alignment horizontal="right" wrapText="1"/>
    </xf>
    <xf numFmtId="167" fontId="2" fillId="0" borderId="2" xfId="0" applyNumberFormat="1" applyFont="1" applyBorder="1" applyAlignment="1">
      <alignment horizontal="right" wrapText="1"/>
    </xf>
    <xf numFmtId="0" fontId="3" fillId="0" borderId="0" xfId="0" applyFont="1" applyAlignment="1">
      <alignment horizontal="center"/>
    </xf>
    <xf numFmtId="0" fontId="2" fillId="0" borderId="0" xfId="0" applyFont="1" applyBorder="1"/>
    <xf numFmtId="164" fontId="2" fillId="0" borderId="2" xfId="0" applyNumberFormat="1" applyFont="1" applyFill="1" applyBorder="1" applyAlignment="1">
      <alignment horizontal="right"/>
    </xf>
    <xf numFmtId="164" fontId="3" fillId="0" borderId="2" xfId="0" applyNumberFormat="1" applyFont="1" applyFill="1" applyBorder="1" applyAlignment="1">
      <alignment horizontal="right"/>
    </xf>
    <xf numFmtId="164" fontId="2" fillId="2" borderId="2" xfId="0" applyNumberFormat="1" applyFont="1" applyFill="1" applyBorder="1" applyAlignment="1">
      <alignment horizontal="right"/>
    </xf>
    <xf numFmtId="166" fontId="2" fillId="0" borderId="2" xfId="0" applyNumberFormat="1" applyFont="1" applyBorder="1" applyAlignment="1">
      <alignment horizontal="right"/>
    </xf>
    <xf numFmtId="166" fontId="2" fillId="2" borderId="2" xfId="0" applyNumberFormat="1" applyFont="1" applyFill="1" applyBorder="1" applyAlignment="1">
      <alignment horizontal="right" wrapText="1"/>
    </xf>
    <xf numFmtId="164" fontId="3" fillId="0" borderId="2" xfId="0" applyNumberFormat="1" applyFont="1" applyBorder="1" applyAlignment="1">
      <alignment horizontal="right"/>
    </xf>
    <xf numFmtId="0" fontId="3" fillId="0" borderId="0" xfId="0" applyFont="1" applyAlignment="1">
      <alignment horizontal="center" vertical="center" wrapText="1"/>
    </xf>
    <xf numFmtId="0" fontId="2" fillId="0" borderId="2" xfId="1" applyFont="1" applyFill="1" applyBorder="1" applyAlignment="1">
      <alignment horizontal="right"/>
    </xf>
    <xf numFmtId="168" fontId="3" fillId="0" borderId="2" xfId="1" applyNumberFormat="1" applyFont="1" applyFill="1" applyBorder="1" applyAlignment="1">
      <alignment horizontal="right"/>
    </xf>
    <xf numFmtId="168" fontId="2" fillId="0" borderId="2" xfId="1" applyNumberFormat="1" applyFont="1" applyFill="1" applyBorder="1" applyAlignment="1">
      <alignment horizontal="right"/>
    </xf>
    <xf numFmtId="167" fontId="2" fillId="0" borderId="2" xfId="1" applyNumberFormat="1" applyFont="1" applyFill="1" applyBorder="1" applyAlignment="1">
      <alignment horizontal="right"/>
    </xf>
    <xf numFmtId="0" fontId="2" fillId="0" borderId="0" xfId="1" applyFont="1" applyBorder="1" applyAlignment="1">
      <alignment horizontal="left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164" fontId="0" fillId="2" borderId="2" xfId="0" applyNumberFormat="1" applyFont="1" applyFill="1" applyBorder="1" applyAlignment="1">
      <alignment horizontal="right" wrapText="1"/>
    </xf>
    <xf numFmtId="164" fontId="6" fillId="0" borderId="2" xfId="0" applyNumberFormat="1" applyFont="1" applyBorder="1" applyAlignment="1">
      <alignment horizontal="right" wrapText="1"/>
    </xf>
    <xf numFmtId="164" fontId="6" fillId="2" borderId="2" xfId="0" applyNumberFormat="1" applyFont="1" applyFill="1" applyBorder="1" applyAlignment="1">
      <alignment horizontal="right" wrapText="1"/>
    </xf>
    <xf numFmtId="165" fontId="0" fillId="0" borderId="2" xfId="0" applyNumberFormat="1" applyFont="1" applyBorder="1" applyAlignment="1">
      <alignment horizontal="right" wrapText="1"/>
    </xf>
    <xf numFmtId="165" fontId="0" fillId="2" borderId="2" xfId="0" applyNumberFormat="1" applyFont="1" applyFill="1" applyBorder="1" applyAlignment="1">
      <alignment horizontal="right" wrapText="1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right" wrapText="1"/>
    </xf>
    <xf numFmtId="0" fontId="7" fillId="0" borderId="0" xfId="0" applyFont="1" applyAlignment="1">
      <alignment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167" fontId="2" fillId="2" borderId="2" xfId="0" applyNumberFormat="1" applyFont="1" applyFill="1" applyBorder="1" applyAlignment="1">
      <alignment horizontal="right" wrapText="1"/>
    </xf>
    <xf numFmtId="164" fontId="2" fillId="2" borderId="0" xfId="0" applyNumberFormat="1" applyFont="1" applyFill="1" applyBorder="1" applyAlignment="1">
      <alignment horizontal="right"/>
    </xf>
    <xf numFmtId="1" fontId="2" fillId="0" borderId="2" xfId="0" applyNumberFormat="1" applyFont="1" applyBorder="1" applyAlignment="1">
      <alignment horizontal="right" wrapText="1"/>
    </xf>
    <xf numFmtId="164" fontId="7" fillId="0" borderId="2" xfId="0" applyNumberFormat="1" applyFont="1" applyBorder="1" applyAlignment="1">
      <alignment horizontal="right" wrapText="1"/>
    </xf>
    <xf numFmtId="165" fontId="2" fillId="2" borderId="2" xfId="0" applyNumberFormat="1" applyFont="1" applyFill="1" applyBorder="1" applyAlignment="1">
      <alignment horizontal="right" wrapText="1"/>
    </xf>
    <xf numFmtId="0" fontId="2" fillId="2" borderId="2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wrapText="1"/>
    </xf>
    <xf numFmtId="164" fontId="3" fillId="2" borderId="2" xfId="0" applyNumberFormat="1" applyFont="1" applyFill="1" applyBorder="1" applyAlignment="1">
      <alignment horizontal="right" wrapText="1"/>
    </xf>
    <xf numFmtId="164" fontId="2" fillId="3" borderId="2" xfId="1" applyNumberFormat="1" applyFont="1" applyFill="1" applyBorder="1" applyAlignment="1">
      <alignment horizontal="right" wrapText="1"/>
    </xf>
    <xf numFmtId="164" fontId="2" fillId="3" borderId="2" xfId="1" applyNumberFormat="1" applyFont="1" applyFill="1" applyBorder="1" applyAlignment="1">
      <alignment horizontal="right"/>
    </xf>
    <xf numFmtId="164" fontId="7" fillId="0" borderId="2" xfId="0" applyNumberFormat="1" applyFont="1" applyBorder="1" applyAlignment="1">
      <alignment horizontal="right"/>
    </xf>
    <xf numFmtId="164" fontId="7" fillId="2" borderId="2" xfId="0" applyNumberFormat="1" applyFont="1" applyFill="1" applyBorder="1" applyAlignment="1">
      <alignment horizontal="right"/>
    </xf>
    <xf numFmtId="0" fontId="7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166" fontId="2" fillId="2" borderId="2" xfId="0" applyNumberFormat="1" applyFont="1" applyFill="1" applyBorder="1" applyAlignment="1">
      <alignment horizontal="right"/>
    </xf>
    <xf numFmtId="170" fontId="2" fillId="0" borderId="2" xfId="1" applyNumberFormat="1" applyFont="1" applyFill="1" applyBorder="1" applyAlignment="1">
      <alignment horizontal="right"/>
    </xf>
    <xf numFmtId="0" fontId="2" fillId="0" borderId="2" xfId="1" applyFont="1" applyBorder="1" applyAlignment="1">
      <alignment wrapText="1"/>
    </xf>
    <xf numFmtId="164" fontId="2" fillId="0" borderId="0" xfId="1" applyNumberFormat="1" applyFont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0" xfId="1" applyFont="1" applyAlignment="1">
      <alignment horizont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2" xfId="0" applyFont="1" applyBorder="1" applyAlignment="1">
      <alignment horizontal="right" vertical="center" wrapText="1"/>
    </xf>
    <xf numFmtId="164" fontId="5" fillId="0" borderId="2" xfId="1" applyNumberFormat="1" applyFont="1" applyFill="1" applyBorder="1" applyAlignment="1">
      <alignment horizontal="right"/>
    </xf>
    <xf numFmtId="171" fontId="2" fillId="0" borderId="2" xfId="1" applyNumberFormat="1" applyFont="1" applyFill="1" applyBorder="1" applyAlignment="1">
      <alignment horizontal="right"/>
    </xf>
    <xf numFmtId="172" fontId="2" fillId="2" borderId="2" xfId="1" applyNumberFormat="1" applyFont="1" applyFill="1" applyBorder="1" applyAlignment="1">
      <alignment horizontal="right"/>
    </xf>
    <xf numFmtId="169" fontId="2" fillId="0" borderId="2" xfId="0" applyNumberFormat="1" applyFont="1" applyBorder="1" applyAlignment="1">
      <alignment horizontal="right" wrapText="1"/>
    </xf>
    <xf numFmtId="0" fontId="2" fillId="0" borderId="0" xfId="1" applyFont="1" applyAlignment="1">
      <alignment horizontal="left" vertical="center" wrapText="1"/>
    </xf>
    <xf numFmtId="164" fontId="7" fillId="2" borderId="2" xfId="0" applyNumberFormat="1" applyFont="1" applyFill="1" applyBorder="1" applyAlignment="1">
      <alignment horizontal="right" wrapText="1"/>
    </xf>
    <xf numFmtId="0" fontId="2" fillId="2" borderId="0" xfId="0" applyFont="1" applyFill="1"/>
    <xf numFmtId="172" fontId="5" fillId="0" borderId="2" xfId="1" applyNumberFormat="1" applyFont="1" applyFill="1" applyBorder="1" applyAlignment="1">
      <alignment horizontal="right"/>
    </xf>
    <xf numFmtId="0" fontId="2" fillId="0" borderId="0" xfId="0" applyFont="1" applyAlignment="1">
      <alignment horizontal="center" vertical="center" wrapText="1"/>
    </xf>
    <xf numFmtId="0" fontId="3" fillId="0" borderId="0" xfId="1" applyFont="1" applyAlignment="1">
      <alignment horizontal="center" wrapText="1"/>
    </xf>
    <xf numFmtId="0" fontId="2" fillId="0" borderId="0" xfId="1" applyFont="1" applyAlignment="1">
      <alignment horizontal="center" vertical="center" wrapText="1"/>
    </xf>
    <xf numFmtId="0" fontId="2" fillId="0" borderId="2" xfId="0" applyFont="1" applyFill="1" applyBorder="1" applyAlignment="1">
      <alignment horizontal="center" wrapText="1"/>
    </xf>
    <xf numFmtId="0" fontId="3" fillId="0" borderId="2" xfId="0" applyFont="1" applyFill="1" applyBorder="1" applyAlignment="1">
      <alignment horizontal="center" wrapText="1"/>
    </xf>
    <xf numFmtId="164" fontId="3" fillId="0" borderId="2" xfId="0" applyNumberFormat="1" applyFont="1" applyFill="1" applyBorder="1" applyAlignment="1">
      <alignment horizontal="right" wrapText="1"/>
    </xf>
    <xf numFmtId="0" fontId="2" fillId="0" borderId="0" xfId="0" applyFont="1" applyFill="1" applyAlignment="1">
      <alignment vertical="center" wrapText="1"/>
    </xf>
    <xf numFmtId="0" fontId="2" fillId="0" borderId="2" xfId="0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right" wrapText="1"/>
    </xf>
    <xf numFmtId="166" fontId="2" fillId="0" borderId="2" xfId="0" applyNumberFormat="1" applyFont="1" applyFill="1" applyBorder="1" applyAlignment="1">
      <alignment horizontal="right" wrapText="1"/>
    </xf>
    <xf numFmtId="164" fontId="2" fillId="0" borderId="0" xfId="0" applyNumberFormat="1" applyFont="1" applyFill="1" applyBorder="1" applyAlignment="1">
      <alignment horizontal="right"/>
    </xf>
    <xf numFmtId="0" fontId="3" fillId="0" borderId="0" xfId="0" applyFont="1" applyFill="1"/>
    <xf numFmtId="0" fontId="3" fillId="0" borderId="0" xfId="0" applyFont="1" applyFill="1" applyAlignment="1"/>
    <xf numFmtId="0" fontId="2" fillId="0" borderId="0" xfId="0" applyFont="1" applyFill="1"/>
    <xf numFmtId="0" fontId="2" fillId="0" borderId="0" xfId="0" applyFont="1" applyFill="1" applyAlignment="1"/>
    <xf numFmtId="170" fontId="2" fillId="0" borderId="2" xfId="0" applyNumberFormat="1" applyFont="1" applyBorder="1" applyAlignment="1">
      <alignment horizontal="right" wrapText="1"/>
    </xf>
    <xf numFmtId="164" fontId="2" fillId="0" borderId="8" xfId="1" applyNumberFormat="1" applyFont="1" applyFill="1" applyBorder="1" applyAlignment="1">
      <alignment horizontal="right" wrapText="1"/>
    </xf>
    <xf numFmtId="0" fontId="2" fillId="0" borderId="4" xfId="0" applyFont="1" applyBorder="1" applyAlignment="1">
      <alignment horizontal="right" vertical="center" wrapText="1"/>
    </xf>
    <xf numFmtId="0" fontId="2" fillId="0" borderId="0" xfId="1" applyFont="1" applyAlignment="1">
      <alignment horizontal="center" vertical="center" wrapText="1"/>
    </xf>
    <xf numFmtId="167" fontId="2" fillId="0" borderId="2" xfId="1" applyNumberFormat="1" applyFont="1" applyBorder="1" applyAlignment="1">
      <alignment horizontal="right" wrapText="1"/>
    </xf>
    <xf numFmtId="167" fontId="2" fillId="3" borderId="2" xfId="1" applyNumberFormat="1" applyFont="1" applyFill="1" applyBorder="1" applyAlignment="1">
      <alignment horizontal="right" wrapText="1"/>
    </xf>
    <xf numFmtId="164" fontId="3" fillId="3" borderId="2" xfId="1" applyNumberFormat="1" applyFont="1" applyFill="1" applyBorder="1" applyAlignment="1">
      <alignment horizontal="right" wrapText="1"/>
    </xf>
    <xf numFmtId="164" fontId="2" fillId="3" borderId="2" xfId="0" applyNumberFormat="1" applyFont="1" applyFill="1" applyBorder="1" applyAlignment="1">
      <alignment horizontal="right" wrapText="1"/>
    </xf>
    <xf numFmtId="166" fontId="2" fillId="3" borderId="2" xfId="0" applyNumberFormat="1" applyFont="1" applyFill="1" applyBorder="1" applyAlignment="1">
      <alignment horizontal="right" wrapText="1"/>
    </xf>
    <xf numFmtId="165" fontId="2" fillId="3" borderId="2" xfId="1" applyNumberFormat="1" applyFont="1" applyFill="1" applyBorder="1" applyAlignment="1">
      <alignment horizontal="right" wrapText="1"/>
    </xf>
    <xf numFmtId="164" fontId="2" fillId="3" borderId="2" xfId="1" applyNumberFormat="1" applyFont="1" applyFill="1" applyBorder="1" applyAlignment="1">
      <alignment horizontal="right" vertical="center" wrapText="1"/>
    </xf>
    <xf numFmtId="165" fontId="2" fillId="3" borderId="2" xfId="0" applyNumberFormat="1" applyFont="1" applyFill="1" applyBorder="1" applyAlignment="1">
      <alignment horizontal="right" wrapText="1"/>
    </xf>
    <xf numFmtId="166" fontId="2" fillId="3" borderId="2" xfId="1" applyNumberFormat="1" applyFont="1" applyFill="1" applyBorder="1" applyAlignment="1">
      <alignment horizontal="right" wrapText="1"/>
    </xf>
    <xf numFmtId="164" fontId="7" fillId="3" borderId="2" xfId="0" applyNumberFormat="1" applyFont="1" applyFill="1" applyBorder="1" applyAlignment="1">
      <alignment horizontal="right" wrapText="1"/>
    </xf>
    <xf numFmtId="164" fontId="7" fillId="3" borderId="2" xfId="0" applyNumberFormat="1" applyFont="1" applyFill="1" applyBorder="1" applyAlignment="1">
      <alignment horizontal="right"/>
    </xf>
    <xf numFmtId="165" fontId="2" fillId="0" borderId="2" xfId="0" applyNumberFormat="1" applyFont="1" applyFill="1" applyBorder="1" applyAlignment="1">
      <alignment horizontal="right" wrapText="1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right" vertical="center" wrapText="1"/>
    </xf>
    <xf numFmtId="164" fontId="0" fillId="3" borderId="2" xfId="0" applyNumberFormat="1" applyFont="1" applyFill="1" applyBorder="1" applyAlignment="1">
      <alignment horizontal="right" wrapText="1"/>
    </xf>
    <xf numFmtId="165" fontId="0" fillId="3" borderId="2" xfId="0" applyNumberFormat="1" applyFont="1" applyFill="1" applyBorder="1" applyAlignment="1">
      <alignment horizontal="right" wrapText="1"/>
    </xf>
    <xf numFmtId="0" fontId="2" fillId="0" borderId="0" xfId="0" applyFont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164" fontId="2" fillId="2" borderId="8" xfId="1" applyNumberFormat="1" applyFont="1" applyFill="1" applyBorder="1" applyAlignment="1">
      <alignment horizontal="right"/>
    </xf>
    <xf numFmtId="0" fontId="2" fillId="0" borderId="8" xfId="0" applyFont="1" applyBorder="1" applyAlignment="1">
      <alignment horizontal="right" wrapText="1"/>
    </xf>
    <xf numFmtId="0" fontId="3" fillId="0" borderId="2" xfId="0" applyFont="1" applyBorder="1" applyAlignment="1">
      <alignment horizontal="center" vertical="center" wrapText="1"/>
    </xf>
    <xf numFmtId="164" fontId="3" fillId="0" borderId="2" xfId="1" applyNumberFormat="1" applyFont="1" applyBorder="1" applyAlignment="1">
      <alignment horizontal="right"/>
    </xf>
    <xf numFmtId="164" fontId="2" fillId="2" borderId="2" xfId="1" applyNumberFormat="1" applyFont="1" applyFill="1" applyBorder="1" applyAlignment="1">
      <alignment horizontal="right" vertical="center" wrapText="1"/>
    </xf>
    <xf numFmtId="166" fontId="2" fillId="0" borderId="2" xfId="1" applyNumberFormat="1" applyFont="1" applyBorder="1" applyAlignment="1">
      <alignment horizontal="right"/>
    </xf>
    <xf numFmtId="164" fontId="7" fillId="3" borderId="2" xfId="1" applyNumberFormat="1" applyFont="1" applyFill="1" applyBorder="1" applyAlignment="1">
      <alignment horizontal="right" wrapText="1"/>
    </xf>
    <xf numFmtId="164" fontId="2" fillId="0" borderId="8" xfId="1" applyNumberFormat="1" applyFont="1" applyBorder="1" applyAlignment="1">
      <alignment horizontal="right" wrapText="1"/>
    </xf>
    <xf numFmtId="0" fontId="2" fillId="0" borderId="8" xfId="1" applyFont="1" applyBorder="1" applyAlignment="1">
      <alignment horizontal="right" wrapText="1"/>
    </xf>
    <xf numFmtId="0" fontId="7" fillId="0" borderId="2" xfId="1" applyFont="1" applyBorder="1" applyAlignment="1">
      <alignment horizontal="right" wrapText="1"/>
    </xf>
    <xf numFmtId="1" fontId="2" fillId="0" borderId="2" xfId="1" applyNumberFormat="1" applyFont="1" applyBorder="1" applyAlignment="1">
      <alignment horizontal="right" wrapText="1"/>
    </xf>
    <xf numFmtId="164" fontId="7" fillId="3" borderId="2" xfId="1" applyNumberFormat="1" applyFont="1" applyFill="1" applyBorder="1" applyAlignment="1">
      <alignment horizontal="right"/>
    </xf>
    <xf numFmtId="0" fontId="8" fillId="3" borderId="14" xfId="0" applyFont="1" applyFill="1" applyBorder="1" applyAlignment="1">
      <alignment vertical="center" wrapText="1" readingOrder="1"/>
    </xf>
    <xf numFmtId="0" fontId="2" fillId="3" borderId="2" xfId="1" applyFont="1" applyFill="1" applyBorder="1" applyAlignment="1">
      <alignment horizontal="right" wrapText="1"/>
    </xf>
    <xf numFmtId="164" fontId="3" fillId="3" borderId="2" xfId="0" applyNumberFormat="1" applyFont="1" applyFill="1" applyBorder="1" applyAlignment="1">
      <alignment horizontal="right" wrapText="1"/>
    </xf>
    <xf numFmtId="170" fontId="2" fillId="3" borderId="2" xfId="0" applyNumberFormat="1" applyFont="1" applyFill="1" applyBorder="1" applyAlignment="1">
      <alignment horizontal="right" wrapText="1"/>
    </xf>
    <xf numFmtId="169" fontId="2" fillId="3" borderId="2" xfId="0" applyNumberFormat="1" applyFont="1" applyFill="1" applyBorder="1" applyAlignment="1">
      <alignment horizontal="right" wrapText="1"/>
    </xf>
    <xf numFmtId="164" fontId="3" fillId="3" borderId="2" xfId="1" applyNumberFormat="1" applyFont="1" applyFill="1" applyBorder="1" applyAlignment="1">
      <alignment horizontal="right"/>
    </xf>
    <xf numFmtId="166" fontId="2" fillId="3" borderId="2" xfId="1" applyNumberFormat="1" applyFont="1" applyFill="1" applyBorder="1" applyAlignment="1">
      <alignment horizontal="right"/>
    </xf>
    <xf numFmtId="164" fontId="5" fillId="3" borderId="2" xfId="1" applyNumberFormat="1" applyFont="1" applyFill="1" applyBorder="1" applyAlignment="1">
      <alignment horizontal="right" wrapText="1"/>
    </xf>
    <xf numFmtId="0" fontId="2" fillId="3" borderId="2" xfId="1" applyFont="1" applyFill="1" applyBorder="1" applyAlignment="1">
      <alignment wrapText="1"/>
    </xf>
    <xf numFmtId="0" fontId="2" fillId="3" borderId="2" xfId="1" applyFont="1" applyFill="1" applyBorder="1" applyAlignment="1">
      <alignment horizontal="right"/>
    </xf>
    <xf numFmtId="0" fontId="2" fillId="0" borderId="2" xfId="1" applyFont="1" applyBorder="1" applyAlignment="1">
      <alignment horizontal="right"/>
    </xf>
    <xf numFmtId="0" fontId="3" fillId="0" borderId="2" xfId="0" applyFont="1" applyBorder="1" applyAlignment="1">
      <alignment horizontal="right" wrapText="1"/>
    </xf>
    <xf numFmtId="0" fontId="3" fillId="3" borderId="2" xfId="1" applyFont="1" applyFill="1" applyBorder="1" applyAlignment="1">
      <alignment horizontal="right" wrapText="1"/>
    </xf>
    <xf numFmtId="171" fontId="2" fillId="3" borderId="2" xfId="1" applyNumberFormat="1" applyFont="1" applyFill="1" applyBorder="1" applyAlignment="1">
      <alignment horizontal="right"/>
    </xf>
    <xf numFmtId="167" fontId="2" fillId="3" borderId="2" xfId="0" applyNumberFormat="1" applyFont="1" applyFill="1" applyBorder="1" applyAlignment="1">
      <alignment horizontal="right" wrapText="1"/>
    </xf>
    <xf numFmtId="168" fontId="2" fillId="3" borderId="2" xfId="1" applyNumberFormat="1" applyFont="1" applyFill="1" applyBorder="1" applyAlignment="1">
      <alignment horizontal="right"/>
    </xf>
    <xf numFmtId="167" fontId="2" fillId="3" borderId="2" xfId="1" applyNumberFormat="1" applyFont="1" applyFill="1" applyBorder="1" applyAlignment="1">
      <alignment horizontal="right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2" fillId="0" borderId="5" xfId="1" applyFont="1" applyBorder="1" applyAlignment="1">
      <alignment horizontal="left" wrapText="1"/>
    </xf>
    <xf numFmtId="0" fontId="2" fillId="0" borderId="0" xfId="0" applyFont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 indent="2"/>
    </xf>
    <xf numFmtId="0" fontId="2" fillId="0" borderId="2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 indent="3"/>
    </xf>
    <xf numFmtId="0" fontId="3" fillId="0" borderId="2" xfId="0" applyFont="1" applyFill="1" applyBorder="1" applyAlignment="1">
      <alignment horizontal="left" wrapText="1"/>
    </xf>
    <xf numFmtId="0" fontId="2" fillId="0" borderId="2" xfId="0" applyFont="1" applyBorder="1" applyAlignment="1">
      <alignment horizontal="left" vertical="center" wrapText="1" indent="4"/>
    </xf>
    <xf numFmtId="0" fontId="3" fillId="0" borderId="2" xfId="0" applyFont="1" applyBorder="1" applyAlignment="1">
      <alignment wrapText="1"/>
    </xf>
    <xf numFmtId="0" fontId="7" fillId="0" borderId="2" xfId="0" applyFont="1" applyBorder="1" applyAlignment="1">
      <alignment vertical="center" wrapText="1"/>
    </xf>
    <xf numFmtId="0" fontId="2" fillId="0" borderId="2" xfId="0" applyFont="1" applyBorder="1" applyAlignment="1">
      <alignment horizontal="left" vertical="center" wrapText="1" indent="10"/>
    </xf>
    <xf numFmtId="0" fontId="2" fillId="0" borderId="2" xfId="0" applyFont="1" applyBorder="1" applyAlignment="1">
      <alignment horizontal="left" vertical="center" wrapText="1" indent="9"/>
    </xf>
    <xf numFmtId="0" fontId="2" fillId="0" borderId="2" xfId="0" applyFont="1" applyBorder="1" applyAlignment="1">
      <alignment horizontal="left" vertical="center" wrapText="1" indent="6"/>
    </xf>
    <xf numFmtId="0" fontId="2" fillId="0" borderId="2" xfId="0" applyFont="1" applyBorder="1" applyAlignment="1">
      <alignment horizontal="right" vertical="center" wrapText="1"/>
    </xf>
    <xf numFmtId="0" fontId="2" fillId="2" borderId="2" xfId="0" applyFont="1" applyFill="1" applyBorder="1" applyAlignment="1">
      <alignment horizontal="righ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center" wrapText="1"/>
    </xf>
    <xf numFmtId="0" fontId="2" fillId="0" borderId="1" xfId="0" applyFont="1" applyBorder="1" applyAlignment="1">
      <alignment horizontal="right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3" fillId="0" borderId="0" xfId="1" applyFont="1" applyAlignment="1">
      <alignment horizontal="center" wrapText="1"/>
    </xf>
    <xf numFmtId="0" fontId="2" fillId="0" borderId="1" xfId="1" applyFont="1" applyBorder="1" applyAlignment="1">
      <alignment horizont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right" vertical="center" wrapText="1"/>
    </xf>
    <xf numFmtId="0" fontId="2" fillId="0" borderId="7" xfId="1" applyFont="1" applyBorder="1" applyAlignment="1">
      <alignment horizontal="center" vertical="center" wrapText="1"/>
    </xf>
    <xf numFmtId="0" fontId="2" fillId="0" borderId="8" xfId="1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wrapText="1"/>
    </xf>
    <xf numFmtId="0" fontId="2" fillId="0" borderId="0" xfId="1" applyFont="1" applyAlignment="1">
      <alignment horizontal="center" vertical="center" wrapText="1"/>
    </xf>
    <xf numFmtId="0" fontId="2" fillId="0" borderId="0" xfId="1" applyFont="1" applyAlignment="1">
      <alignment horizontal="left" vertical="center" wrapText="1"/>
    </xf>
    <xf numFmtId="0" fontId="2" fillId="0" borderId="1" xfId="1" applyFont="1" applyBorder="1" applyAlignment="1">
      <alignment horizontal="right"/>
    </xf>
    <xf numFmtId="0" fontId="0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5" xfId="1" applyFont="1" applyBorder="1" applyAlignment="1">
      <alignment horizontal="left" wrapText="1"/>
    </xf>
    <xf numFmtId="0" fontId="1" fillId="0" borderId="0" xfId="0" applyFont="1" applyAlignment="1">
      <alignment horizontal="left" vertical="center" wrapText="1"/>
    </xf>
    <xf numFmtId="0" fontId="2" fillId="0" borderId="6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1" applyFont="1" applyBorder="1" applyAlignment="1">
      <alignment horizontal="right" vertical="center" wrapText="1"/>
    </xf>
    <xf numFmtId="0" fontId="2" fillId="0" borderId="8" xfId="1" applyFont="1" applyBorder="1" applyAlignment="1">
      <alignment horizontal="right" vertical="center" wrapText="1"/>
    </xf>
    <xf numFmtId="0" fontId="3" fillId="0" borderId="3" xfId="0" applyFont="1" applyBorder="1" applyAlignment="1">
      <alignment wrapText="1"/>
    </xf>
    <xf numFmtId="0" fontId="3" fillId="0" borderId="4" xfId="0" applyFont="1" applyBorder="1" applyAlignment="1">
      <alignment wrapText="1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3" xfId="0" applyFont="1" applyBorder="1" applyAlignment="1">
      <alignment horizontal="left" vertical="center" wrapText="1" indent="6"/>
    </xf>
    <xf numFmtId="0" fontId="2" fillId="0" borderId="4" xfId="0" applyFont="1" applyBorder="1" applyAlignment="1">
      <alignment horizontal="left" vertical="center" wrapText="1" indent="6"/>
    </xf>
    <xf numFmtId="0" fontId="2" fillId="0" borderId="3" xfId="0" applyFont="1" applyBorder="1" applyAlignment="1">
      <alignment horizontal="left" vertical="center" wrapText="1" indent="9"/>
    </xf>
    <xf numFmtId="0" fontId="2" fillId="0" borderId="4" xfId="0" applyFont="1" applyBorder="1" applyAlignment="1">
      <alignment horizontal="left" vertical="center" wrapText="1" indent="9"/>
    </xf>
    <xf numFmtId="0" fontId="2" fillId="0" borderId="3" xfId="0" applyFont="1" applyBorder="1" applyAlignment="1">
      <alignment horizontal="left" vertical="center" wrapText="1" indent="10"/>
    </xf>
    <xf numFmtId="0" fontId="2" fillId="0" borderId="4" xfId="0" applyFont="1" applyBorder="1" applyAlignment="1">
      <alignment horizontal="left" vertical="center" wrapText="1" indent="10"/>
    </xf>
    <xf numFmtId="0" fontId="2" fillId="0" borderId="3" xfId="0" applyFont="1" applyBorder="1" applyAlignment="1">
      <alignment horizontal="left" vertical="center" wrapText="1" indent="4"/>
    </xf>
    <xf numFmtId="0" fontId="2" fillId="0" borderId="4" xfId="0" applyFont="1" applyBorder="1" applyAlignment="1">
      <alignment horizontal="left" vertical="center" wrapText="1" indent="4"/>
    </xf>
    <xf numFmtId="0" fontId="3" fillId="0" borderId="3" xfId="0" applyFont="1" applyBorder="1" applyAlignment="1">
      <alignment horizontal="left" wrapText="1"/>
    </xf>
    <xf numFmtId="0" fontId="3" fillId="0" borderId="4" xfId="0" applyFont="1" applyBorder="1" applyAlignment="1">
      <alignment horizontal="left" wrapText="1"/>
    </xf>
    <xf numFmtId="0" fontId="2" fillId="0" borderId="7" xfId="0" applyFont="1" applyBorder="1" applyAlignment="1">
      <alignment horizontal="left" vertical="center" wrapText="1" indent="2"/>
    </xf>
    <xf numFmtId="0" fontId="2" fillId="0" borderId="8" xfId="0" applyFont="1" applyBorder="1" applyAlignment="1">
      <alignment horizontal="left" vertical="center" wrapText="1" indent="2"/>
    </xf>
    <xf numFmtId="0" fontId="2" fillId="0" borderId="3" xfId="0" applyFont="1" applyBorder="1" applyAlignment="1">
      <alignment horizontal="left" vertical="center" wrapText="1" indent="3"/>
    </xf>
    <xf numFmtId="0" fontId="2" fillId="0" borderId="4" xfId="0" applyFont="1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 indent="2"/>
    </xf>
    <xf numFmtId="0" fontId="2" fillId="0" borderId="4" xfId="0" applyFont="1" applyBorder="1" applyAlignment="1">
      <alignment horizontal="left" vertical="center" wrapText="1" indent="2"/>
    </xf>
    <xf numFmtId="0" fontId="2" fillId="2" borderId="2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wrapText="1"/>
    </xf>
    <xf numFmtId="0" fontId="3" fillId="0" borderId="0" xfId="0" applyFont="1" applyAlignment="1">
      <alignment horizontal="center" wrapText="1"/>
    </xf>
    <xf numFmtId="0" fontId="2" fillId="0" borderId="12" xfId="1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3" xfId="1" applyFont="1" applyBorder="1" applyAlignment="1">
      <alignment horizontal="right" vertical="center" wrapText="1"/>
    </xf>
    <xf numFmtId="0" fontId="2" fillId="0" borderId="0" xfId="1" applyFont="1" applyBorder="1" applyAlignment="1">
      <alignment horizontal="right"/>
    </xf>
    <xf numFmtId="0" fontId="2" fillId="0" borderId="7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6" xfId="0" applyFont="1" applyBorder="1" applyAlignment="1">
      <alignment horizontal="left" wrapText="1"/>
    </xf>
    <xf numFmtId="0" fontId="2" fillId="0" borderId="5" xfId="0" applyFont="1" applyBorder="1" applyAlignment="1">
      <alignment horizontal="left" wrapText="1"/>
    </xf>
    <xf numFmtId="0" fontId="3" fillId="0" borderId="2" xfId="0" applyFont="1" applyBorder="1" applyAlignment="1">
      <alignment vertical="center" wrapText="1"/>
    </xf>
    <xf numFmtId="0" fontId="2" fillId="0" borderId="3" xfId="0" applyFont="1" applyBorder="1" applyAlignment="1">
      <alignment horizontal="right" vertical="center" wrapText="1"/>
    </xf>
    <xf numFmtId="0" fontId="2" fillId="0" borderId="6" xfId="1" applyFont="1" applyBorder="1" applyAlignment="1">
      <alignment horizontal="left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umin%20negdsen%20uzuulelt%202008_2020%20on1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сгат"/>
      <sheetName val="Баяндэлгэр"/>
      <sheetName val="Dariganga"/>
      <sheetName val="munkhhaan"/>
      <sheetName val="Naran"/>
      <sheetName val="Ongon"/>
      <sheetName val="sukhbaatar"/>
      <sheetName val="Tuvshinshiree"/>
      <sheetName val="Tumentsogt "/>
      <sheetName val="Uulbayan "/>
      <sheetName val="khalzan"/>
      <sheetName val="erdenetsagaan"/>
      <sheetName val="Baruu-Urt "/>
      <sheetName val="sukhbaatar aima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83">
          <cell r="O83">
            <v>250</v>
          </cell>
          <cell r="P83">
            <v>385</v>
          </cell>
        </row>
      </sheetData>
      <sheetData sheetId="11" refreshError="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T107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P31" sqref="P31"/>
    </sheetView>
  </sheetViews>
  <sheetFormatPr defaultRowHeight="11.25" x14ac:dyDescent="0.2"/>
  <cols>
    <col min="1" max="1" width="3" style="60" bestFit="1" customWidth="1"/>
    <col min="2" max="2" width="26.28515625" style="60" customWidth="1"/>
    <col min="3" max="3" width="12.42578125" style="60" bestFit="1" customWidth="1"/>
    <col min="4" max="4" width="7.140625" style="60" customWidth="1"/>
    <col min="5" max="5" width="5.7109375" style="60" bestFit="1" customWidth="1"/>
    <col min="6" max="6" width="5.7109375" style="60" customWidth="1"/>
    <col min="7" max="9" width="5.7109375" style="60" bestFit="1" customWidth="1"/>
    <col min="10" max="11" width="6.5703125" style="60" bestFit="1" customWidth="1"/>
    <col min="12" max="12" width="6.5703125" style="130" bestFit="1" customWidth="1"/>
    <col min="13" max="13" width="7" style="130" bestFit="1" customWidth="1"/>
    <col min="14" max="14" width="6.5703125" style="130" bestFit="1" customWidth="1"/>
    <col min="15" max="17" width="6.5703125" style="130" customWidth="1"/>
    <col min="18" max="18" width="8" style="60" bestFit="1" customWidth="1"/>
    <col min="19" max="19" width="6.28515625" style="60" bestFit="1" customWidth="1"/>
    <col min="20" max="20" width="0.7109375" style="60" customWidth="1"/>
    <col min="21" max="16384" width="9.140625" style="60"/>
  </cols>
  <sheetData>
    <row r="1" spans="1:19" ht="15" customHeight="1" x14ac:dyDescent="0.2">
      <c r="A1" s="143"/>
      <c r="B1" s="143" t="s">
        <v>0</v>
      </c>
      <c r="C1" s="144"/>
      <c r="D1" s="144"/>
      <c r="E1" s="145"/>
      <c r="F1" s="145"/>
      <c r="G1" s="145"/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146"/>
      <c r="S1" s="146"/>
    </row>
    <row r="2" spans="1:19" ht="18.75" customHeight="1" x14ac:dyDescent="0.2">
      <c r="A2" s="218" t="s">
        <v>124</v>
      </c>
      <c r="B2" s="218"/>
      <c r="C2" s="218"/>
      <c r="D2" s="218"/>
      <c r="E2" s="218"/>
      <c r="F2" s="218"/>
      <c r="G2" s="218"/>
      <c r="H2" s="218"/>
      <c r="I2" s="218"/>
      <c r="J2" s="218"/>
      <c r="K2" s="218"/>
      <c r="L2" s="218"/>
      <c r="M2" s="218"/>
      <c r="N2" s="218"/>
      <c r="O2" s="218"/>
      <c r="P2" s="218"/>
      <c r="Q2" s="218"/>
      <c r="R2" s="218"/>
      <c r="S2" s="218"/>
    </row>
    <row r="3" spans="1:19" ht="14.25" customHeight="1" x14ac:dyDescent="0.2">
      <c r="I3" s="62"/>
      <c r="J3" s="219" t="s">
        <v>122</v>
      </c>
      <c r="K3" s="219"/>
      <c r="L3" s="219"/>
      <c r="M3" s="219"/>
      <c r="N3" s="219"/>
      <c r="O3" s="219"/>
      <c r="P3" s="219"/>
      <c r="Q3" s="219"/>
      <c r="R3" s="219"/>
      <c r="S3" s="219"/>
    </row>
    <row r="4" spans="1:19" s="63" customFormat="1" ht="15" customHeight="1" x14ac:dyDescent="0.2">
      <c r="A4" s="205" t="s">
        <v>1</v>
      </c>
      <c r="B4" s="199" t="s">
        <v>2</v>
      </c>
      <c r="C4" s="199"/>
      <c r="D4" s="205" t="s">
        <v>3</v>
      </c>
      <c r="E4" s="214">
        <v>2008</v>
      </c>
      <c r="F4" s="214">
        <v>2009</v>
      </c>
      <c r="G4" s="214">
        <v>2010</v>
      </c>
      <c r="H4" s="214">
        <v>2011</v>
      </c>
      <c r="I4" s="214">
        <v>2012</v>
      </c>
      <c r="J4" s="214">
        <v>2013</v>
      </c>
      <c r="K4" s="214">
        <v>2014</v>
      </c>
      <c r="L4" s="215">
        <v>2015</v>
      </c>
      <c r="M4" s="215">
        <v>2016</v>
      </c>
      <c r="N4" s="215">
        <v>2017</v>
      </c>
      <c r="O4" s="215">
        <v>2018</v>
      </c>
      <c r="P4" s="215">
        <v>2019</v>
      </c>
      <c r="Q4" s="220">
        <v>2020</v>
      </c>
      <c r="R4" s="216" t="s">
        <v>123</v>
      </c>
      <c r="S4" s="217"/>
    </row>
    <row r="5" spans="1:19" s="63" customFormat="1" ht="15" customHeight="1" x14ac:dyDescent="0.2">
      <c r="A5" s="205"/>
      <c r="B5" s="199"/>
      <c r="C5" s="199"/>
      <c r="D5" s="205"/>
      <c r="E5" s="214"/>
      <c r="F5" s="214"/>
      <c r="G5" s="214"/>
      <c r="H5" s="214"/>
      <c r="I5" s="214"/>
      <c r="J5" s="214"/>
      <c r="K5" s="214"/>
      <c r="L5" s="215"/>
      <c r="M5" s="215"/>
      <c r="N5" s="215"/>
      <c r="O5" s="215"/>
      <c r="P5" s="215"/>
      <c r="Q5" s="221"/>
      <c r="R5" s="123" t="s">
        <v>4</v>
      </c>
      <c r="S5" s="123" t="s">
        <v>5</v>
      </c>
    </row>
    <row r="6" spans="1:19" s="63" customFormat="1" ht="13.5" customHeight="1" x14ac:dyDescent="0.2">
      <c r="A6" s="120">
        <v>1</v>
      </c>
      <c r="B6" s="199" t="s">
        <v>6</v>
      </c>
      <c r="C6" s="199"/>
      <c r="D6" s="120" t="s">
        <v>7</v>
      </c>
      <c r="E6" s="64">
        <v>4</v>
      </c>
      <c r="F6" s="64">
        <v>4</v>
      </c>
      <c r="G6" s="64">
        <v>4</v>
      </c>
      <c r="H6" s="11">
        <v>4</v>
      </c>
      <c r="I6" s="11">
        <v>4</v>
      </c>
      <c r="J6" s="11">
        <v>4</v>
      </c>
      <c r="K6" s="11">
        <v>4</v>
      </c>
      <c r="L6" s="66">
        <v>4</v>
      </c>
      <c r="M6" s="66">
        <v>4</v>
      </c>
      <c r="N6" s="66">
        <v>4</v>
      </c>
      <c r="O6" s="66">
        <v>4</v>
      </c>
      <c r="P6" s="66">
        <v>4</v>
      </c>
      <c r="Q6" s="66">
        <v>4</v>
      </c>
      <c r="R6" s="147">
        <f>Q6-P6</f>
        <v>0</v>
      </c>
      <c r="S6" s="127">
        <f>Q6/P6*100</f>
        <v>100</v>
      </c>
    </row>
    <row r="7" spans="1:19" s="63" customFormat="1" ht="13.5" customHeight="1" x14ac:dyDescent="0.2">
      <c r="A7" s="120">
        <v>2</v>
      </c>
      <c r="B7" s="199" t="s">
        <v>8</v>
      </c>
      <c r="C7" s="199"/>
      <c r="D7" s="120" t="s">
        <v>9</v>
      </c>
      <c r="E7" s="11">
        <v>7198</v>
      </c>
      <c r="F7" s="11">
        <v>7198</v>
      </c>
      <c r="G7" s="11">
        <v>7198</v>
      </c>
      <c r="H7" s="11">
        <v>7198</v>
      </c>
      <c r="I7" s="11">
        <v>7198</v>
      </c>
      <c r="J7" s="66">
        <v>7198</v>
      </c>
      <c r="K7" s="66">
        <v>7198</v>
      </c>
      <c r="L7" s="66">
        <v>7198</v>
      </c>
      <c r="M7" s="66">
        <v>7198</v>
      </c>
      <c r="N7" s="66">
        <v>7198</v>
      </c>
      <c r="O7" s="66">
        <v>7198</v>
      </c>
      <c r="P7" s="66">
        <v>7198</v>
      </c>
      <c r="Q7" s="66">
        <v>7198</v>
      </c>
      <c r="R7" s="147">
        <f t="shared" ref="R7:R70" si="0">Q7-P7</f>
        <v>0</v>
      </c>
      <c r="S7" s="127">
        <f t="shared" ref="S7:S70" si="1">Q7/P7*100</f>
        <v>100</v>
      </c>
    </row>
    <row r="8" spans="1:19" s="63" customFormat="1" ht="13.5" customHeight="1" x14ac:dyDescent="0.2">
      <c r="A8" s="120">
        <v>3</v>
      </c>
      <c r="B8" s="199" t="s">
        <v>10</v>
      </c>
      <c r="C8" s="199"/>
      <c r="D8" s="120" t="s">
        <v>11</v>
      </c>
      <c r="E8" s="11">
        <v>48</v>
      </c>
      <c r="F8" s="11">
        <v>48</v>
      </c>
      <c r="G8" s="11">
        <v>48</v>
      </c>
      <c r="H8" s="11">
        <v>48</v>
      </c>
      <c r="I8" s="11">
        <v>48</v>
      </c>
      <c r="J8" s="11">
        <v>48</v>
      </c>
      <c r="K8" s="11">
        <v>48</v>
      </c>
      <c r="L8" s="66">
        <v>48</v>
      </c>
      <c r="M8" s="66">
        <v>48</v>
      </c>
      <c r="N8" s="66">
        <v>48</v>
      </c>
      <c r="O8" s="66">
        <v>48</v>
      </c>
      <c r="P8" s="66">
        <v>48</v>
      </c>
      <c r="Q8" s="66">
        <v>48</v>
      </c>
      <c r="R8" s="147">
        <f t="shared" si="0"/>
        <v>0</v>
      </c>
      <c r="S8" s="127">
        <f t="shared" si="1"/>
        <v>100</v>
      </c>
    </row>
    <row r="9" spans="1:19" s="63" customFormat="1" x14ac:dyDescent="0.2">
      <c r="A9" s="65">
        <v>4</v>
      </c>
      <c r="B9" s="209" t="s">
        <v>12</v>
      </c>
      <c r="C9" s="209"/>
      <c r="D9" s="9" t="s">
        <v>13</v>
      </c>
      <c r="E9" s="22">
        <v>480</v>
      </c>
      <c r="F9" s="22">
        <v>484</v>
      </c>
      <c r="G9" s="22">
        <v>477</v>
      </c>
      <c r="H9" s="22">
        <v>479</v>
      </c>
      <c r="I9" s="22">
        <v>478</v>
      </c>
      <c r="J9" s="22">
        <f>J10+J11</f>
        <v>478</v>
      </c>
      <c r="K9" s="22">
        <v>481</v>
      </c>
      <c r="L9" s="108">
        <v>495</v>
      </c>
      <c r="M9" s="108">
        <v>509</v>
      </c>
      <c r="N9" s="108">
        <f>N10+N11</f>
        <v>533</v>
      </c>
      <c r="O9" s="108">
        <f t="shared" ref="O9" si="2">O10+O11</f>
        <v>555</v>
      </c>
      <c r="P9" s="108">
        <f>P10+P11</f>
        <v>557</v>
      </c>
      <c r="Q9" s="10">
        <f>Q10+Q11</f>
        <v>558</v>
      </c>
      <c r="R9" s="147">
        <f t="shared" si="0"/>
        <v>1</v>
      </c>
      <c r="S9" s="127">
        <f t="shared" si="1"/>
        <v>100.17953321364452</v>
      </c>
    </row>
    <row r="10" spans="1:19" s="63" customFormat="1" ht="13.5" customHeight="1" x14ac:dyDescent="0.2">
      <c r="A10" s="120">
        <v>5</v>
      </c>
      <c r="B10" s="199" t="s">
        <v>14</v>
      </c>
      <c r="C10" s="199"/>
      <c r="D10" s="120" t="s">
        <v>13</v>
      </c>
      <c r="E10" s="11">
        <v>142</v>
      </c>
      <c r="F10" s="11">
        <v>158</v>
      </c>
      <c r="G10" s="11">
        <v>193</v>
      </c>
      <c r="H10" s="11">
        <v>187</v>
      </c>
      <c r="I10" s="11">
        <v>189</v>
      </c>
      <c r="J10" s="11">
        <v>187</v>
      </c>
      <c r="K10" s="11">
        <v>183</v>
      </c>
      <c r="L10" s="66">
        <v>171</v>
      </c>
      <c r="M10" s="66">
        <v>184</v>
      </c>
      <c r="N10" s="66">
        <v>219</v>
      </c>
      <c r="O10" s="66">
        <v>183</v>
      </c>
      <c r="P10" s="66">
        <v>182</v>
      </c>
      <c r="Q10" s="7">
        <v>193</v>
      </c>
      <c r="R10" s="147">
        <f t="shared" si="0"/>
        <v>11</v>
      </c>
      <c r="S10" s="127">
        <f t="shared" si="1"/>
        <v>106.04395604395604</v>
      </c>
    </row>
    <row r="11" spans="1:19" s="63" customFormat="1" ht="13.5" customHeight="1" x14ac:dyDescent="0.2">
      <c r="A11" s="120">
        <v>6</v>
      </c>
      <c r="B11" s="199" t="s">
        <v>15</v>
      </c>
      <c r="C11" s="199"/>
      <c r="D11" s="120" t="s">
        <v>13</v>
      </c>
      <c r="E11" s="11">
        <v>338</v>
      </c>
      <c r="F11" s="11">
        <v>326</v>
      </c>
      <c r="G11" s="11">
        <v>284</v>
      </c>
      <c r="H11" s="11">
        <v>292</v>
      </c>
      <c r="I11" s="11">
        <v>289</v>
      </c>
      <c r="J11" s="11">
        <v>291</v>
      </c>
      <c r="K11" s="11">
        <v>298</v>
      </c>
      <c r="L11" s="66">
        <v>324</v>
      </c>
      <c r="M11" s="66">
        <v>325</v>
      </c>
      <c r="N11" s="66">
        <v>314</v>
      </c>
      <c r="O11" s="66">
        <v>372</v>
      </c>
      <c r="P11" s="66">
        <v>375</v>
      </c>
      <c r="Q11" s="7">
        <v>365</v>
      </c>
      <c r="R11" s="147">
        <f t="shared" si="0"/>
        <v>-10</v>
      </c>
      <c r="S11" s="127">
        <f t="shared" si="1"/>
        <v>97.333333333333343</v>
      </c>
    </row>
    <row r="12" spans="1:19" s="63" customFormat="1" ht="13.5" customHeight="1" x14ac:dyDescent="0.2">
      <c r="A12" s="120">
        <v>7</v>
      </c>
      <c r="B12" s="199" t="s">
        <v>16</v>
      </c>
      <c r="C12" s="199"/>
      <c r="D12" s="120" t="s">
        <v>17</v>
      </c>
      <c r="E12" s="12">
        <f>E11/E9*100</f>
        <v>70.416666666666671</v>
      </c>
      <c r="F12" s="12">
        <v>67.355371900826441</v>
      </c>
      <c r="G12" s="12">
        <v>59.538784067085956</v>
      </c>
      <c r="H12" s="12">
        <v>60.96033402922756</v>
      </c>
      <c r="I12" s="12">
        <v>60.460251046025107</v>
      </c>
      <c r="J12" s="12">
        <f>J11/J9*100</f>
        <v>60.878661087866107</v>
      </c>
      <c r="K12" s="12">
        <f>K11/K9*100</f>
        <v>61.954261954261959</v>
      </c>
      <c r="L12" s="105">
        <f>L11/L9*100</f>
        <v>65.454545454545453</v>
      </c>
      <c r="M12" s="105">
        <f t="shared" ref="M12" si="3">M11/M9*100</f>
        <v>63.850687622789778</v>
      </c>
      <c r="N12" s="105">
        <f>N11/N9*100</f>
        <v>58.911819887429637</v>
      </c>
      <c r="O12" s="105">
        <f t="shared" ref="O12" si="4">O11/O9*100</f>
        <v>67.027027027027032</v>
      </c>
      <c r="P12" s="105">
        <f>P11/P9*100</f>
        <v>67.3249551166966</v>
      </c>
      <c r="Q12" s="14">
        <f>Q11/Q9*100</f>
        <v>65.412186379928315</v>
      </c>
      <c r="R12" s="147">
        <f t="shared" si="0"/>
        <v>-1.9127687367682853</v>
      </c>
      <c r="S12" s="127">
        <f t="shared" si="1"/>
        <v>97.158900836320171</v>
      </c>
    </row>
    <row r="13" spans="1:19" s="63" customFormat="1" ht="13.5" customHeight="1" x14ac:dyDescent="0.2">
      <c r="A13" s="120">
        <v>8</v>
      </c>
      <c r="B13" s="199" t="s">
        <v>18</v>
      </c>
      <c r="C13" s="199"/>
      <c r="D13" s="120" t="s">
        <v>13</v>
      </c>
      <c r="E13" s="11">
        <v>109</v>
      </c>
      <c r="F13" s="11">
        <v>144</v>
      </c>
      <c r="G13" s="11">
        <v>134</v>
      </c>
      <c r="H13" s="11">
        <v>137</v>
      </c>
      <c r="I13" s="11">
        <v>134</v>
      </c>
      <c r="J13" s="11">
        <v>144</v>
      </c>
      <c r="K13" s="11">
        <v>146</v>
      </c>
      <c r="L13" s="66">
        <v>151</v>
      </c>
      <c r="M13" s="66">
        <v>154</v>
      </c>
      <c r="N13" s="66">
        <v>156</v>
      </c>
      <c r="O13" s="140">
        <v>156</v>
      </c>
      <c r="P13" s="154"/>
      <c r="Q13" s="7">
        <v>159</v>
      </c>
      <c r="R13" s="184">
        <f t="shared" si="0"/>
        <v>159</v>
      </c>
      <c r="S13" s="127" t="e">
        <f t="shared" si="1"/>
        <v>#DIV/0!</v>
      </c>
    </row>
    <row r="14" spans="1:19" s="63" customFormat="1" ht="13.5" customHeight="1" x14ac:dyDescent="0.2">
      <c r="A14" s="120">
        <v>9</v>
      </c>
      <c r="B14" s="213" t="s">
        <v>19</v>
      </c>
      <c r="C14" s="213"/>
      <c r="D14" s="120" t="s">
        <v>17</v>
      </c>
      <c r="E14" s="12">
        <f>E13/E9*100</f>
        <v>22.708333333333332</v>
      </c>
      <c r="F14" s="12">
        <v>29.75206611570248</v>
      </c>
      <c r="G14" s="12">
        <v>28.092243186582809</v>
      </c>
      <c r="H14" s="12">
        <v>28.601252609603339</v>
      </c>
      <c r="I14" s="12">
        <v>28.03347280334728</v>
      </c>
      <c r="J14" s="12">
        <f>J13/J9*100</f>
        <v>30.125523012552303</v>
      </c>
      <c r="K14" s="12">
        <f>K13/K9*100</f>
        <v>30.353430353430355</v>
      </c>
      <c r="L14" s="12">
        <f t="shared" ref="L14:Q14" si="5">L13/L9*100</f>
        <v>30.505050505050509</v>
      </c>
      <c r="M14" s="12">
        <f t="shared" si="5"/>
        <v>30.255402750491161</v>
      </c>
      <c r="N14" s="12">
        <f t="shared" si="5"/>
        <v>29.268292682926827</v>
      </c>
      <c r="O14" s="162">
        <f t="shared" si="5"/>
        <v>28.108108108108109</v>
      </c>
      <c r="P14" s="158">
        <f t="shared" si="5"/>
        <v>0</v>
      </c>
      <c r="Q14" s="14">
        <f t="shared" si="5"/>
        <v>28.49462365591398</v>
      </c>
      <c r="R14" s="184">
        <f t="shared" si="0"/>
        <v>28.49462365591398</v>
      </c>
      <c r="S14" s="127" t="e">
        <f t="shared" si="1"/>
        <v>#DIV/0!</v>
      </c>
    </row>
    <row r="15" spans="1:19" s="63" customFormat="1" ht="13.5" customHeight="1" x14ac:dyDescent="0.2">
      <c r="A15" s="120">
        <v>10</v>
      </c>
      <c r="B15" s="199" t="s">
        <v>20</v>
      </c>
      <c r="C15" s="199"/>
      <c r="D15" s="120" t="s">
        <v>13</v>
      </c>
      <c r="E15" s="11">
        <f>137+26</f>
        <v>163</v>
      </c>
      <c r="F15" s="11">
        <v>193</v>
      </c>
      <c r="G15" s="11">
        <v>187</v>
      </c>
      <c r="H15" s="11">
        <v>178</v>
      </c>
      <c r="I15" s="11">
        <v>174</v>
      </c>
      <c r="J15" s="11">
        <v>170</v>
      </c>
      <c r="K15" s="11">
        <v>162</v>
      </c>
      <c r="L15" s="66">
        <v>231</v>
      </c>
      <c r="M15" s="66">
        <v>234</v>
      </c>
      <c r="N15" s="66">
        <v>239</v>
      </c>
      <c r="O15" s="140">
        <v>229</v>
      </c>
      <c r="P15" s="154"/>
      <c r="Q15" s="7">
        <v>228</v>
      </c>
      <c r="R15" s="184">
        <f t="shared" si="0"/>
        <v>228</v>
      </c>
      <c r="S15" s="127" t="e">
        <f t="shared" si="1"/>
        <v>#DIV/0!</v>
      </c>
    </row>
    <row r="16" spans="1:19" s="63" customFormat="1" ht="13.5" customHeight="1" x14ac:dyDescent="0.2">
      <c r="A16" s="120">
        <v>11</v>
      </c>
      <c r="B16" s="213" t="s">
        <v>19</v>
      </c>
      <c r="C16" s="213"/>
      <c r="D16" s="120" t="s">
        <v>17</v>
      </c>
      <c r="E16" s="12">
        <f>E15/E9*100</f>
        <v>33.958333333333336</v>
      </c>
      <c r="F16" s="12">
        <v>39.876033057851238</v>
      </c>
      <c r="G16" s="12">
        <v>39.20335429769392</v>
      </c>
      <c r="H16" s="12">
        <v>37.160751565762006</v>
      </c>
      <c r="I16" s="12">
        <v>36.401673640167367</v>
      </c>
      <c r="J16" s="12">
        <f>J15/J9*100</f>
        <v>35.564853556485353</v>
      </c>
      <c r="K16" s="12">
        <f>K15/K9*100</f>
        <v>33.679833679833685</v>
      </c>
      <c r="L16" s="12">
        <f>L15/L9*100</f>
        <v>46.666666666666664</v>
      </c>
      <c r="M16" s="12">
        <f t="shared" ref="M16:Q16" si="6">M15/M9*100</f>
        <v>45.972495088408643</v>
      </c>
      <c r="N16" s="12">
        <f t="shared" si="6"/>
        <v>44.840525328330202</v>
      </c>
      <c r="O16" s="162">
        <f t="shared" si="6"/>
        <v>41.261261261261261</v>
      </c>
      <c r="P16" s="158">
        <f t="shared" si="6"/>
        <v>0</v>
      </c>
      <c r="Q16" s="14">
        <f t="shared" si="6"/>
        <v>40.86021505376344</v>
      </c>
      <c r="R16" s="184">
        <f t="shared" si="0"/>
        <v>40.86021505376344</v>
      </c>
      <c r="S16" s="127" t="e">
        <f t="shared" si="1"/>
        <v>#DIV/0!</v>
      </c>
    </row>
    <row r="17" spans="1:19" s="63" customFormat="1" ht="13.5" customHeight="1" x14ac:dyDescent="0.2">
      <c r="A17" s="120">
        <v>12</v>
      </c>
      <c r="B17" s="199" t="s">
        <v>21</v>
      </c>
      <c r="C17" s="199"/>
      <c r="D17" s="120" t="s">
        <v>13</v>
      </c>
      <c r="E17" s="11">
        <v>59</v>
      </c>
      <c r="F17" s="11">
        <v>257</v>
      </c>
      <c r="G17" s="11">
        <v>276</v>
      </c>
      <c r="H17" s="11">
        <v>284</v>
      </c>
      <c r="I17" s="11">
        <v>303</v>
      </c>
      <c r="J17" s="11">
        <v>309</v>
      </c>
      <c r="K17" s="11">
        <v>317</v>
      </c>
      <c r="L17" s="66"/>
      <c r="M17" s="66">
        <v>444</v>
      </c>
      <c r="N17" s="66">
        <v>456</v>
      </c>
      <c r="O17" s="140">
        <v>465</v>
      </c>
      <c r="P17" s="154"/>
      <c r="Q17" s="7">
        <v>511</v>
      </c>
      <c r="R17" s="184">
        <f t="shared" si="0"/>
        <v>511</v>
      </c>
      <c r="S17" s="127" t="e">
        <f t="shared" si="1"/>
        <v>#DIV/0!</v>
      </c>
    </row>
    <row r="18" spans="1:19" s="63" customFormat="1" ht="13.5" customHeight="1" x14ac:dyDescent="0.2">
      <c r="A18" s="120">
        <v>13</v>
      </c>
      <c r="B18" s="213" t="s">
        <v>19</v>
      </c>
      <c r="C18" s="213"/>
      <c r="D18" s="120" t="s">
        <v>17</v>
      </c>
      <c r="E18" s="12">
        <f>E17/E9*100</f>
        <v>12.291666666666666</v>
      </c>
      <c r="F18" s="12">
        <v>53.099173553719005</v>
      </c>
      <c r="G18" s="12">
        <v>57.861635220125784</v>
      </c>
      <c r="H18" s="12">
        <v>59.290187891440503</v>
      </c>
      <c r="I18" s="12">
        <v>63.389121338912133</v>
      </c>
      <c r="J18" s="12">
        <f>J17/J9*100</f>
        <v>64.644351464435147</v>
      </c>
      <c r="K18" s="12">
        <f>K17/K9*100</f>
        <v>65.904365904365903</v>
      </c>
      <c r="L18" s="12">
        <f t="shared" ref="L18:Q18" si="7">L17/L9*100</f>
        <v>0</v>
      </c>
      <c r="M18" s="12">
        <f>M17/M9*100</f>
        <v>87.229862475442047</v>
      </c>
      <c r="N18" s="12">
        <f t="shared" si="7"/>
        <v>85.553470919324582</v>
      </c>
      <c r="O18" s="162">
        <f t="shared" si="7"/>
        <v>83.78378378378379</v>
      </c>
      <c r="P18" s="158">
        <f t="shared" si="7"/>
        <v>0</v>
      </c>
      <c r="Q18" s="14">
        <f t="shared" si="7"/>
        <v>91.577060931899652</v>
      </c>
      <c r="R18" s="184">
        <f t="shared" si="0"/>
        <v>91.577060931899652</v>
      </c>
      <c r="S18" s="127" t="e">
        <f t="shared" si="1"/>
        <v>#DIV/0!</v>
      </c>
    </row>
    <row r="19" spans="1:19" s="63" customFormat="1" ht="18" customHeight="1" x14ac:dyDescent="0.2">
      <c r="A19" s="65">
        <v>14</v>
      </c>
      <c r="B19" s="209" t="s">
        <v>22</v>
      </c>
      <c r="C19" s="209"/>
      <c r="D19" s="9" t="s">
        <v>23</v>
      </c>
      <c r="E19" s="22">
        <f>E20+E21</f>
        <v>1775</v>
      </c>
      <c r="F19" s="22">
        <v>1806</v>
      </c>
      <c r="G19" s="22">
        <v>1798</v>
      </c>
      <c r="H19" s="22">
        <v>1757</v>
      </c>
      <c r="I19" s="22">
        <v>1752</v>
      </c>
      <c r="J19" s="22">
        <f>J20+J21</f>
        <v>1734</v>
      </c>
      <c r="K19" s="22">
        <f t="shared" ref="K19:O19" si="8">K20+K21</f>
        <v>1728</v>
      </c>
      <c r="L19" s="22">
        <f>L20+L21</f>
        <v>1712</v>
      </c>
      <c r="M19" s="22">
        <f t="shared" si="8"/>
        <v>1741</v>
      </c>
      <c r="N19" s="22">
        <f t="shared" si="8"/>
        <v>1808</v>
      </c>
      <c r="O19" s="137">
        <f t="shared" si="8"/>
        <v>1880</v>
      </c>
      <c r="P19" s="22">
        <f>P20+P21</f>
        <v>1889</v>
      </c>
      <c r="Q19" s="38">
        <f>Q20+Q21</f>
        <v>1944</v>
      </c>
      <c r="R19" s="147">
        <f t="shared" si="0"/>
        <v>55</v>
      </c>
      <c r="S19" s="127">
        <f t="shared" si="1"/>
        <v>102.91159343568026</v>
      </c>
    </row>
    <row r="20" spans="1:19" s="63" customFormat="1" ht="13.5" customHeight="1" x14ac:dyDescent="0.2">
      <c r="A20" s="120">
        <v>15</v>
      </c>
      <c r="B20" s="199" t="s">
        <v>24</v>
      </c>
      <c r="C20" s="199"/>
      <c r="D20" s="120" t="s">
        <v>23</v>
      </c>
      <c r="E20" s="11">
        <v>897</v>
      </c>
      <c r="F20" s="11">
        <v>907</v>
      </c>
      <c r="G20" s="11">
        <v>908</v>
      </c>
      <c r="H20" s="11">
        <v>880</v>
      </c>
      <c r="I20" s="11">
        <v>878</v>
      </c>
      <c r="J20" s="11">
        <v>879</v>
      </c>
      <c r="K20" s="11">
        <v>886</v>
      </c>
      <c r="L20" s="66">
        <v>882</v>
      </c>
      <c r="M20" s="66">
        <v>893</v>
      </c>
      <c r="N20" s="66">
        <v>932</v>
      </c>
      <c r="O20" s="140">
        <v>968</v>
      </c>
      <c r="P20" s="66">
        <v>965</v>
      </c>
      <c r="Q20" s="7">
        <v>990</v>
      </c>
      <c r="R20" s="147">
        <f t="shared" si="0"/>
        <v>25</v>
      </c>
      <c r="S20" s="127">
        <f>Q20/P20*100</f>
        <v>102.59067357512954</v>
      </c>
    </row>
    <row r="21" spans="1:19" s="63" customFormat="1" ht="13.5" customHeight="1" x14ac:dyDescent="0.2">
      <c r="A21" s="120">
        <v>16</v>
      </c>
      <c r="B21" s="199" t="s">
        <v>25</v>
      </c>
      <c r="C21" s="199"/>
      <c r="D21" s="120" t="s">
        <v>23</v>
      </c>
      <c r="E21" s="11">
        <v>878</v>
      </c>
      <c r="F21" s="11">
        <v>899</v>
      </c>
      <c r="G21" s="11">
        <v>890</v>
      </c>
      <c r="H21" s="11">
        <v>877</v>
      </c>
      <c r="I21" s="11">
        <v>874</v>
      </c>
      <c r="J21" s="11">
        <v>855</v>
      </c>
      <c r="K21" s="11">
        <v>842</v>
      </c>
      <c r="L21" s="66">
        <v>830</v>
      </c>
      <c r="M21" s="66">
        <v>848</v>
      </c>
      <c r="N21" s="66">
        <v>876</v>
      </c>
      <c r="O21" s="140">
        <v>912</v>
      </c>
      <c r="P21" s="66">
        <v>924</v>
      </c>
      <c r="Q21" s="7">
        <v>954</v>
      </c>
      <c r="R21" s="147">
        <f t="shared" si="0"/>
        <v>30</v>
      </c>
      <c r="S21" s="127">
        <f t="shared" si="1"/>
        <v>103.24675324675326</v>
      </c>
    </row>
    <row r="22" spans="1:19" s="63" customFormat="1" ht="13.5" customHeight="1" x14ac:dyDescent="0.2">
      <c r="A22" s="120">
        <v>17</v>
      </c>
      <c r="B22" s="199" t="s">
        <v>26</v>
      </c>
      <c r="C22" s="199"/>
      <c r="D22" s="120" t="s">
        <v>23</v>
      </c>
      <c r="E22" s="11">
        <v>445</v>
      </c>
      <c r="F22" s="11">
        <v>538</v>
      </c>
      <c r="G22" s="11">
        <v>666</v>
      </c>
      <c r="H22" s="11">
        <v>623</v>
      </c>
      <c r="I22" s="11">
        <v>652</v>
      </c>
      <c r="J22" s="11">
        <v>635</v>
      </c>
      <c r="K22" s="11">
        <v>620</v>
      </c>
      <c r="L22" s="66">
        <v>538</v>
      </c>
      <c r="M22" s="66">
        <v>573</v>
      </c>
      <c r="N22" s="66">
        <v>789</v>
      </c>
      <c r="O22" s="140">
        <v>584</v>
      </c>
      <c r="P22" s="66">
        <v>572</v>
      </c>
      <c r="Q22" s="7">
        <v>612</v>
      </c>
      <c r="R22" s="147">
        <f t="shared" si="0"/>
        <v>40</v>
      </c>
      <c r="S22" s="127">
        <f t="shared" si="1"/>
        <v>106.993006993007</v>
      </c>
    </row>
    <row r="23" spans="1:19" s="63" customFormat="1" ht="13.5" customHeight="1" x14ac:dyDescent="0.2">
      <c r="A23" s="120">
        <v>18</v>
      </c>
      <c r="B23" s="212" t="s">
        <v>15</v>
      </c>
      <c r="C23" s="212"/>
      <c r="D23" s="120" t="s">
        <v>23</v>
      </c>
      <c r="E23" s="11">
        <v>1330</v>
      </c>
      <c r="F23" s="11">
        <v>1268</v>
      </c>
      <c r="G23" s="11">
        <v>1132</v>
      </c>
      <c r="H23" s="11">
        <v>1134</v>
      </c>
      <c r="I23" s="11">
        <v>1100</v>
      </c>
      <c r="J23" s="11">
        <v>1099</v>
      </c>
      <c r="K23" s="11">
        <v>1108</v>
      </c>
      <c r="L23" s="66">
        <v>1174</v>
      </c>
      <c r="M23" s="66">
        <v>1168</v>
      </c>
      <c r="N23" s="66">
        <v>1019</v>
      </c>
      <c r="O23" s="140">
        <v>1296</v>
      </c>
      <c r="P23" s="66">
        <v>1317</v>
      </c>
      <c r="Q23" s="7">
        <v>1332</v>
      </c>
      <c r="R23" s="147">
        <f t="shared" si="0"/>
        <v>15</v>
      </c>
      <c r="S23" s="127">
        <f t="shared" si="1"/>
        <v>101.13895216400913</v>
      </c>
    </row>
    <row r="24" spans="1:19" s="28" customFormat="1" ht="13.5" customHeight="1" x14ac:dyDescent="0.2">
      <c r="A24" s="120">
        <v>19</v>
      </c>
      <c r="B24" s="199" t="s">
        <v>27</v>
      </c>
      <c r="C24" s="199"/>
      <c r="D24" s="120" t="s">
        <v>23</v>
      </c>
      <c r="E24" s="66">
        <v>498</v>
      </c>
      <c r="F24" s="66">
        <v>481</v>
      </c>
      <c r="G24" s="66">
        <v>483</v>
      </c>
      <c r="H24" s="66">
        <v>469</v>
      </c>
      <c r="I24" s="66">
        <v>469</v>
      </c>
      <c r="J24" s="66">
        <v>453</v>
      </c>
      <c r="K24" s="66">
        <v>451</v>
      </c>
      <c r="L24" s="66">
        <v>461</v>
      </c>
      <c r="M24" s="66">
        <v>481</v>
      </c>
      <c r="N24" s="66">
        <v>512</v>
      </c>
      <c r="O24" s="140">
        <v>537</v>
      </c>
      <c r="P24" s="66">
        <v>539</v>
      </c>
      <c r="Q24" s="7">
        <v>586</v>
      </c>
      <c r="R24" s="147">
        <f t="shared" si="0"/>
        <v>47</v>
      </c>
      <c r="S24" s="127">
        <f t="shared" si="1"/>
        <v>108.71985157699444</v>
      </c>
    </row>
    <row r="25" spans="1:19" s="28" customFormat="1" ht="13.5" customHeight="1" x14ac:dyDescent="0.2">
      <c r="A25" s="120">
        <v>20</v>
      </c>
      <c r="B25" s="211" t="s">
        <v>28</v>
      </c>
      <c r="C25" s="211"/>
      <c r="D25" s="120" t="s">
        <v>23</v>
      </c>
      <c r="E25" s="66">
        <v>1182</v>
      </c>
      <c r="F25" s="66">
        <v>1231</v>
      </c>
      <c r="G25" s="66">
        <v>1225</v>
      </c>
      <c r="H25" s="66">
        <v>1195</v>
      </c>
      <c r="I25" s="66">
        <v>1192</v>
      </c>
      <c r="J25" s="66">
        <v>1188</v>
      </c>
      <c r="K25" s="66">
        <v>1179</v>
      </c>
      <c r="L25" s="66">
        <f>599+543</f>
        <v>1142</v>
      </c>
      <c r="M25" s="66">
        <v>1149</v>
      </c>
      <c r="N25" s="66">
        <v>1182</v>
      </c>
      <c r="O25" s="140">
        <v>1218</v>
      </c>
      <c r="P25" s="66">
        <v>1212</v>
      </c>
      <c r="Q25" s="7">
        <v>582</v>
      </c>
      <c r="R25" s="147">
        <f t="shared" si="0"/>
        <v>-630</v>
      </c>
      <c r="S25" s="127">
        <f t="shared" si="1"/>
        <v>48.019801980198018</v>
      </c>
    </row>
    <row r="26" spans="1:19" s="28" customFormat="1" ht="13.5" customHeight="1" x14ac:dyDescent="0.2">
      <c r="A26" s="120">
        <v>21</v>
      </c>
      <c r="B26" s="211" t="s">
        <v>29</v>
      </c>
      <c r="C26" s="211"/>
      <c r="D26" s="120" t="s">
        <v>23</v>
      </c>
      <c r="E26" s="11">
        <v>95</v>
      </c>
      <c r="F26" s="11">
        <v>94</v>
      </c>
      <c r="G26" s="11">
        <v>90</v>
      </c>
      <c r="H26" s="11">
        <v>93</v>
      </c>
      <c r="I26" s="11">
        <v>91</v>
      </c>
      <c r="J26" s="11">
        <v>93</v>
      </c>
      <c r="K26" s="11">
        <v>98</v>
      </c>
      <c r="L26" s="66">
        <v>109</v>
      </c>
      <c r="M26" s="66">
        <v>111</v>
      </c>
      <c r="N26" s="66">
        <v>114</v>
      </c>
      <c r="O26" s="140">
        <v>125</v>
      </c>
      <c r="P26" s="66">
        <v>138</v>
      </c>
      <c r="Q26" s="7">
        <v>156</v>
      </c>
      <c r="R26" s="147">
        <f t="shared" si="0"/>
        <v>18</v>
      </c>
      <c r="S26" s="127">
        <f t="shared" si="1"/>
        <v>113.04347826086956</v>
      </c>
    </row>
    <row r="27" spans="1:19" s="28" customFormat="1" ht="13.5" customHeight="1" x14ac:dyDescent="0.2">
      <c r="A27" s="120">
        <v>22</v>
      </c>
      <c r="B27" s="199" t="s">
        <v>30</v>
      </c>
      <c r="C27" s="199"/>
      <c r="D27" s="120" t="s">
        <v>23</v>
      </c>
      <c r="E27" s="11">
        <v>4</v>
      </c>
      <c r="F27" s="11">
        <v>3</v>
      </c>
      <c r="G27" s="11">
        <v>4</v>
      </c>
      <c r="H27" s="11">
        <v>4</v>
      </c>
      <c r="I27" s="11">
        <v>3</v>
      </c>
      <c r="J27" s="11">
        <v>2</v>
      </c>
      <c r="K27" s="11">
        <v>2</v>
      </c>
      <c r="L27" s="66">
        <v>2</v>
      </c>
      <c r="M27" s="66">
        <v>2</v>
      </c>
      <c r="N27" s="66">
        <v>1</v>
      </c>
      <c r="O27" s="66">
        <v>1</v>
      </c>
      <c r="P27" s="66">
        <v>1</v>
      </c>
      <c r="Q27" s="7">
        <v>1</v>
      </c>
      <c r="R27" s="147">
        <f t="shared" si="0"/>
        <v>0</v>
      </c>
      <c r="S27" s="127">
        <f t="shared" si="1"/>
        <v>100</v>
      </c>
    </row>
    <row r="28" spans="1:19" s="28" customFormat="1" ht="13.5" customHeight="1" x14ac:dyDescent="0.2">
      <c r="A28" s="120">
        <v>23</v>
      </c>
      <c r="B28" s="199" t="s">
        <v>31</v>
      </c>
      <c r="C28" s="199"/>
      <c r="D28" s="120" t="s">
        <v>23</v>
      </c>
      <c r="E28" s="11">
        <v>22</v>
      </c>
      <c r="F28" s="11">
        <v>27</v>
      </c>
      <c r="G28" s="11">
        <v>28</v>
      </c>
      <c r="H28" s="11">
        <v>21</v>
      </c>
      <c r="I28" s="11">
        <v>17</v>
      </c>
      <c r="J28" s="11">
        <v>36</v>
      </c>
      <c r="K28" s="11">
        <v>35</v>
      </c>
      <c r="L28" s="66">
        <v>34</v>
      </c>
      <c r="M28" s="66">
        <v>39</v>
      </c>
      <c r="N28" s="66">
        <v>41</v>
      </c>
      <c r="O28" s="66">
        <v>43</v>
      </c>
      <c r="P28" s="66">
        <v>45</v>
      </c>
      <c r="Q28" s="7">
        <v>46</v>
      </c>
      <c r="R28" s="147">
        <f t="shared" si="0"/>
        <v>1</v>
      </c>
      <c r="S28" s="127">
        <f t="shared" si="1"/>
        <v>102.22222222222221</v>
      </c>
    </row>
    <row r="29" spans="1:19" s="28" customFormat="1" ht="13.5" customHeight="1" x14ac:dyDescent="0.2">
      <c r="A29" s="120">
        <v>24</v>
      </c>
      <c r="B29" s="199" t="s">
        <v>32</v>
      </c>
      <c r="C29" s="199"/>
      <c r="D29" s="120" t="s">
        <v>23</v>
      </c>
      <c r="E29" s="11">
        <v>50</v>
      </c>
      <c r="F29" s="11">
        <v>63</v>
      </c>
      <c r="G29" s="11">
        <v>66</v>
      </c>
      <c r="H29" s="11">
        <v>66</v>
      </c>
      <c r="I29" s="11">
        <v>66</v>
      </c>
      <c r="J29" s="11">
        <v>67</v>
      </c>
      <c r="K29" s="11">
        <v>67</v>
      </c>
      <c r="L29" s="66">
        <v>72</v>
      </c>
      <c r="M29" s="66">
        <v>79</v>
      </c>
      <c r="N29" s="66">
        <v>79</v>
      </c>
      <c r="O29" s="66">
        <v>77</v>
      </c>
      <c r="P29" s="66">
        <v>82</v>
      </c>
      <c r="Q29" s="7">
        <v>86</v>
      </c>
      <c r="R29" s="147">
        <f t="shared" si="0"/>
        <v>4</v>
      </c>
      <c r="S29" s="127">
        <f t="shared" si="1"/>
        <v>104.8780487804878</v>
      </c>
    </row>
    <row r="30" spans="1:19" s="28" customFormat="1" ht="13.5" customHeight="1" x14ac:dyDescent="0.2">
      <c r="A30" s="120">
        <v>25</v>
      </c>
      <c r="B30" s="199" t="s">
        <v>33</v>
      </c>
      <c r="C30" s="199"/>
      <c r="D30" s="120" t="s">
        <v>23</v>
      </c>
      <c r="E30" s="11">
        <v>2</v>
      </c>
      <c r="F30" s="11">
        <v>12</v>
      </c>
      <c r="G30" s="11">
        <v>9</v>
      </c>
      <c r="H30" s="11">
        <v>2</v>
      </c>
      <c r="I30" s="11">
        <v>3</v>
      </c>
      <c r="J30" s="11">
        <v>10</v>
      </c>
      <c r="K30" s="11">
        <v>8</v>
      </c>
      <c r="L30" s="66">
        <v>15</v>
      </c>
      <c r="M30" s="66">
        <v>10</v>
      </c>
      <c r="N30" s="66">
        <v>38</v>
      </c>
      <c r="O30" s="66">
        <v>19</v>
      </c>
      <c r="P30" s="66">
        <v>10</v>
      </c>
      <c r="Q30" s="7">
        <v>23</v>
      </c>
      <c r="R30" s="147">
        <f t="shared" si="0"/>
        <v>13</v>
      </c>
      <c r="S30" s="127">
        <f t="shared" si="1"/>
        <v>229.99999999999997</v>
      </c>
    </row>
    <row r="31" spans="1:19" s="28" customFormat="1" ht="13.5" customHeight="1" x14ac:dyDescent="0.2">
      <c r="A31" s="120">
        <v>26</v>
      </c>
      <c r="B31" s="199" t="s">
        <v>34</v>
      </c>
      <c r="C31" s="199"/>
      <c r="D31" s="120" t="s">
        <v>23</v>
      </c>
      <c r="E31" s="11">
        <v>3</v>
      </c>
      <c r="F31" s="11">
        <v>33</v>
      </c>
      <c r="G31" s="11">
        <v>28</v>
      </c>
      <c r="H31" s="11">
        <v>22</v>
      </c>
      <c r="I31" s="11">
        <v>16</v>
      </c>
      <c r="J31" s="11">
        <v>34</v>
      </c>
      <c r="K31" s="11">
        <v>24</v>
      </c>
      <c r="L31" s="66">
        <v>16</v>
      </c>
      <c r="M31" s="66">
        <v>25</v>
      </c>
      <c r="N31" s="66">
        <v>7</v>
      </c>
      <c r="O31" s="154">
        <v>14</v>
      </c>
      <c r="P31" s="154"/>
      <c r="Q31" s="109">
        <v>40</v>
      </c>
      <c r="R31" s="184">
        <f t="shared" si="0"/>
        <v>40</v>
      </c>
      <c r="S31" s="185" t="e">
        <f>Q31/P31*100</f>
        <v>#DIV/0!</v>
      </c>
    </row>
    <row r="32" spans="1:19" s="98" customFormat="1" ht="13.5" customHeight="1" x14ac:dyDescent="0.2">
      <c r="A32" s="96">
        <v>27</v>
      </c>
      <c r="B32" s="210" t="s">
        <v>35</v>
      </c>
      <c r="C32" s="210"/>
      <c r="D32" s="96" t="s">
        <v>23</v>
      </c>
      <c r="E32" s="104">
        <v>867</v>
      </c>
      <c r="F32" s="104">
        <v>788</v>
      </c>
      <c r="G32" s="104">
        <v>833</v>
      </c>
      <c r="H32" s="104">
        <v>913</v>
      </c>
      <c r="I32" s="104">
        <v>889</v>
      </c>
      <c r="J32" s="104">
        <v>828</v>
      </c>
      <c r="K32" s="104">
        <v>882</v>
      </c>
      <c r="L32" s="129"/>
      <c r="M32" s="129">
        <v>808</v>
      </c>
      <c r="N32" s="129">
        <v>841</v>
      </c>
      <c r="O32" s="160"/>
      <c r="P32" s="160"/>
      <c r="Q32" s="160"/>
      <c r="R32" s="184">
        <f t="shared" si="0"/>
        <v>0</v>
      </c>
      <c r="S32" s="185" t="e">
        <f t="shared" si="1"/>
        <v>#DIV/0!</v>
      </c>
    </row>
    <row r="33" spans="1:19" s="28" customFormat="1" ht="13.5" customHeight="1" x14ac:dyDescent="0.2">
      <c r="A33" s="120">
        <v>28</v>
      </c>
      <c r="B33" s="199" t="s">
        <v>36</v>
      </c>
      <c r="C33" s="199"/>
      <c r="D33" s="120" t="s">
        <v>23</v>
      </c>
      <c r="E33" s="11">
        <v>5</v>
      </c>
      <c r="F33" s="11">
        <v>5</v>
      </c>
      <c r="G33" s="11">
        <v>5</v>
      </c>
      <c r="H33" s="11">
        <v>3</v>
      </c>
      <c r="I33" s="11">
        <v>2</v>
      </c>
      <c r="J33" s="11">
        <v>14</v>
      </c>
      <c r="K33" s="11">
        <v>33</v>
      </c>
      <c r="L33" s="66">
        <v>3</v>
      </c>
      <c r="M33" s="66">
        <v>27</v>
      </c>
      <c r="N33" s="66">
        <v>14</v>
      </c>
      <c r="O33" s="66">
        <v>24</v>
      </c>
      <c r="P33" s="66">
        <v>15</v>
      </c>
      <c r="Q33" s="66">
        <v>10</v>
      </c>
      <c r="R33" s="147">
        <f t="shared" si="0"/>
        <v>-5</v>
      </c>
      <c r="S33" s="127">
        <f t="shared" si="1"/>
        <v>66.666666666666657</v>
      </c>
    </row>
    <row r="34" spans="1:19" s="28" customFormat="1" ht="13.5" customHeight="1" x14ac:dyDescent="0.2">
      <c r="A34" s="120">
        <v>29</v>
      </c>
      <c r="B34" s="199" t="s">
        <v>37</v>
      </c>
      <c r="C34" s="199"/>
      <c r="D34" s="120" t="s">
        <v>23</v>
      </c>
      <c r="E34" s="11">
        <v>170</v>
      </c>
      <c r="F34" s="11">
        <v>128</v>
      </c>
      <c r="G34" s="11">
        <v>156</v>
      </c>
      <c r="H34" s="11">
        <v>136</v>
      </c>
      <c r="I34" s="11">
        <v>86</v>
      </c>
      <c r="J34" s="11">
        <v>107</v>
      </c>
      <c r="K34" s="11">
        <v>89</v>
      </c>
      <c r="L34" s="66">
        <v>40</v>
      </c>
      <c r="M34" s="66">
        <v>117</v>
      </c>
      <c r="N34" s="66">
        <v>192</v>
      </c>
      <c r="O34" s="66">
        <v>175</v>
      </c>
      <c r="P34" s="66">
        <v>92</v>
      </c>
      <c r="Q34" s="66">
        <v>30</v>
      </c>
      <c r="R34" s="147">
        <f t="shared" si="0"/>
        <v>-62</v>
      </c>
      <c r="S34" s="127">
        <f t="shared" si="1"/>
        <v>32.608695652173914</v>
      </c>
    </row>
    <row r="35" spans="1:19" s="28" customFormat="1" ht="13.5" customHeight="1" x14ac:dyDescent="0.2">
      <c r="A35" s="120">
        <v>30</v>
      </c>
      <c r="B35" s="199" t="s">
        <v>38</v>
      </c>
      <c r="C35" s="199"/>
      <c r="D35" s="120" t="s">
        <v>23</v>
      </c>
      <c r="E35" s="11">
        <v>151</v>
      </c>
      <c r="F35" s="11">
        <v>100</v>
      </c>
      <c r="G35" s="11">
        <v>135</v>
      </c>
      <c r="H35" s="11">
        <v>126</v>
      </c>
      <c r="I35" s="11">
        <v>74</v>
      </c>
      <c r="J35" s="11">
        <v>75</v>
      </c>
      <c r="K35" s="11">
        <v>46</v>
      </c>
      <c r="L35" s="66">
        <v>19</v>
      </c>
      <c r="M35" s="66">
        <v>32</v>
      </c>
      <c r="N35" s="66">
        <v>114</v>
      </c>
      <c r="O35" s="66">
        <v>71</v>
      </c>
      <c r="P35" s="66">
        <v>53</v>
      </c>
      <c r="Q35" s="66">
        <v>9</v>
      </c>
      <c r="R35" s="147">
        <f t="shared" si="0"/>
        <v>-44</v>
      </c>
      <c r="S35" s="127">
        <f t="shared" si="1"/>
        <v>16.981132075471699</v>
      </c>
    </row>
    <row r="36" spans="1:19" s="28" customFormat="1" ht="13.5" customHeight="1" x14ac:dyDescent="0.2">
      <c r="A36" s="120">
        <v>31</v>
      </c>
      <c r="B36" s="199" t="s">
        <v>39</v>
      </c>
      <c r="C36" s="199"/>
      <c r="D36" s="120" t="s">
        <v>40</v>
      </c>
      <c r="E36" s="25">
        <v>227</v>
      </c>
      <c r="F36" s="25">
        <v>238.6</v>
      </c>
      <c r="G36" s="25">
        <v>337.8</v>
      </c>
      <c r="H36" s="25">
        <v>585.6</v>
      </c>
      <c r="I36" s="25">
        <v>847.9</v>
      </c>
      <c r="J36" s="25">
        <v>963</v>
      </c>
      <c r="K36" s="25">
        <v>1117.4000000000001</v>
      </c>
      <c r="L36" s="80">
        <v>1197.2</v>
      </c>
      <c r="M36" s="80">
        <v>1227.0999999999999</v>
      </c>
      <c r="N36" s="80">
        <v>1755</v>
      </c>
      <c r="O36" s="80">
        <v>1942.4</v>
      </c>
      <c r="P36" s="80">
        <v>2296.1</v>
      </c>
      <c r="Q36" s="155"/>
      <c r="R36" s="184">
        <f t="shared" si="0"/>
        <v>-2296.1</v>
      </c>
      <c r="S36" s="185">
        <f t="shared" si="1"/>
        <v>0</v>
      </c>
    </row>
    <row r="37" spans="1:19" s="28" customFormat="1" ht="13.5" customHeight="1" x14ac:dyDescent="0.2">
      <c r="A37" s="120">
        <v>32</v>
      </c>
      <c r="B37" s="208" t="s">
        <v>41</v>
      </c>
      <c r="C37" s="208"/>
      <c r="D37" s="120" t="s">
        <v>40</v>
      </c>
      <c r="E37" s="25">
        <v>386.9</v>
      </c>
      <c r="F37" s="25">
        <v>205.7</v>
      </c>
      <c r="G37" s="25">
        <v>237.5</v>
      </c>
      <c r="H37" s="25">
        <v>532.4</v>
      </c>
      <c r="I37" s="25">
        <v>530.29999999999995</v>
      </c>
      <c r="J37" s="25">
        <v>831.7</v>
      </c>
      <c r="K37" s="25">
        <v>1311.6</v>
      </c>
      <c r="L37" s="80">
        <v>1635.8</v>
      </c>
      <c r="M37" s="80">
        <v>1616.9</v>
      </c>
      <c r="N37" s="80">
        <v>1990.6</v>
      </c>
      <c r="O37" s="80">
        <v>2452.8000000000002</v>
      </c>
      <c r="P37" s="80">
        <v>2497.3000000000002</v>
      </c>
      <c r="Q37" s="155"/>
      <c r="R37" s="184">
        <f t="shared" si="0"/>
        <v>-2497.3000000000002</v>
      </c>
      <c r="S37" s="185">
        <f t="shared" si="1"/>
        <v>0</v>
      </c>
    </row>
    <row r="38" spans="1:19" s="28" customFormat="1" ht="13.5" customHeight="1" x14ac:dyDescent="0.2">
      <c r="A38" s="120">
        <v>33</v>
      </c>
      <c r="B38" s="199" t="s">
        <v>42</v>
      </c>
      <c r="C38" s="199"/>
      <c r="D38" s="120" t="s">
        <v>40</v>
      </c>
      <c r="E38" s="25">
        <v>40.299999999999997</v>
      </c>
      <c r="F38" s="25">
        <v>71</v>
      </c>
      <c r="G38" s="25">
        <v>89.3</v>
      </c>
      <c r="H38" s="25">
        <v>93.1</v>
      </c>
      <c r="I38" s="25">
        <v>112.9</v>
      </c>
      <c r="J38" s="25">
        <v>67.599999999999994</v>
      </c>
      <c r="K38" s="25">
        <v>78.099999999999994</v>
      </c>
      <c r="L38" s="80">
        <v>86</v>
      </c>
      <c r="M38" s="80">
        <v>120.5</v>
      </c>
      <c r="N38" s="80">
        <v>139.1</v>
      </c>
      <c r="O38" s="155">
        <v>1437.8</v>
      </c>
      <c r="P38" s="155">
        <v>1337.7</v>
      </c>
      <c r="Q38" s="155">
        <v>1770.7</v>
      </c>
      <c r="R38" s="147">
        <f t="shared" si="0"/>
        <v>433</v>
      </c>
      <c r="S38" s="127">
        <f t="shared" si="1"/>
        <v>132.36899155266502</v>
      </c>
    </row>
    <row r="39" spans="1:19" s="28" customFormat="1" ht="13.5" customHeight="1" x14ac:dyDescent="0.2">
      <c r="A39" s="120">
        <v>34</v>
      </c>
      <c r="B39" s="208" t="s">
        <v>43</v>
      </c>
      <c r="C39" s="208"/>
      <c r="D39" s="120" t="s">
        <v>40</v>
      </c>
      <c r="E39" s="25">
        <v>118.9</v>
      </c>
      <c r="F39" s="25">
        <v>113.4</v>
      </c>
      <c r="G39" s="25">
        <v>124.2</v>
      </c>
      <c r="H39" s="25">
        <v>171.4</v>
      </c>
      <c r="I39" s="25">
        <v>200.1</v>
      </c>
      <c r="J39" s="25">
        <v>1417.9</v>
      </c>
      <c r="K39" s="25">
        <v>1439.6</v>
      </c>
      <c r="L39" s="80">
        <v>1161.8</v>
      </c>
      <c r="M39" s="80">
        <v>1245.2</v>
      </c>
      <c r="N39" s="80">
        <v>1336.6</v>
      </c>
      <c r="O39" s="80">
        <v>1400.2</v>
      </c>
      <c r="P39" s="80">
        <v>1395.7</v>
      </c>
      <c r="Q39" s="80">
        <v>1766.9</v>
      </c>
      <c r="R39" s="147">
        <f t="shared" si="0"/>
        <v>371.20000000000005</v>
      </c>
      <c r="S39" s="127">
        <f t="shared" si="1"/>
        <v>126.59597334670775</v>
      </c>
    </row>
    <row r="40" spans="1:19" s="28" customFormat="1" ht="18" customHeight="1" x14ac:dyDescent="0.2">
      <c r="A40" s="65">
        <v>35</v>
      </c>
      <c r="B40" s="209" t="s">
        <v>44</v>
      </c>
      <c r="C40" s="209"/>
      <c r="D40" s="9" t="s">
        <v>13</v>
      </c>
      <c r="E40" s="22">
        <v>413</v>
      </c>
      <c r="F40" s="22">
        <v>416</v>
      </c>
      <c r="G40" s="22">
        <v>409</v>
      </c>
      <c r="H40" s="22">
        <v>410</v>
      </c>
      <c r="I40" s="22">
        <v>406</v>
      </c>
      <c r="J40" s="22">
        <v>401</v>
      </c>
      <c r="K40" s="22">
        <v>412</v>
      </c>
      <c r="L40" s="10">
        <f>L41+L43+L45+L47</f>
        <v>413</v>
      </c>
      <c r="M40" s="10">
        <v>432</v>
      </c>
      <c r="N40" s="10">
        <v>457</v>
      </c>
      <c r="O40" s="10">
        <v>470</v>
      </c>
      <c r="P40" s="10">
        <v>465</v>
      </c>
      <c r="Q40" s="153">
        <v>473</v>
      </c>
      <c r="R40" s="147">
        <f t="shared" si="0"/>
        <v>8</v>
      </c>
      <c r="S40" s="127">
        <f t="shared" si="1"/>
        <v>101.72043010752687</v>
      </c>
    </row>
    <row r="41" spans="1:19" s="28" customFormat="1" ht="13.5" customHeight="1" x14ac:dyDescent="0.2">
      <c r="A41" s="120">
        <v>36</v>
      </c>
      <c r="B41" s="202" t="s">
        <v>45</v>
      </c>
      <c r="C41" s="19" t="s">
        <v>12</v>
      </c>
      <c r="D41" s="120" t="s">
        <v>13</v>
      </c>
      <c r="E41" s="11">
        <v>291</v>
      </c>
      <c r="F41" s="11">
        <v>265</v>
      </c>
      <c r="G41" s="11">
        <v>248</v>
      </c>
      <c r="H41" s="11">
        <v>252</v>
      </c>
      <c r="I41" s="11">
        <v>244</v>
      </c>
      <c r="J41" s="11">
        <v>231</v>
      </c>
      <c r="K41" s="11">
        <v>235</v>
      </c>
      <c r="L41" s="7">
        <v>221</v>
      </c>
      <c r="M41" s="7">
        <v>234</v>
      </c>
      <c r="N41" s="7">
        <f>78+149</f>
        <v>227</v>
      </c>
      <c r="O41" s="7">
        <v>229</v>
      </c>
      <c r="P41" s="7">
        <v>228</v>
      </c>
      <c r="Q41" s="109">
        <v>224</v>
      </c>
      <c r="R41" s="147">
        <f t="shared" si="0"/>
        <v>-4</v>
      </c>
      <c r="S41" s="127">
        <f t="shared" si="1"/>
        <v>98.245614035087712</v>
      </c>
    </row>
    <row r="42" spans="1:19" s="28" customFormat="1" ht="13.5" customHeight="1" x14ac:dyDescent="0.2">
      <c r="A42" s="120">
        <v>37</v>
      </c>
      <c r="B42" s="202"/>
      <c r="C42" s="19" t="s">
        <v>46</v>
      </c>
      <c r="D42" s="120" t="s">
        <v>17</v>
      </c>
      <c r="E42" s="25">
        <f>E41/E40*100</f>
        <v>70.460048426150124</v>
      </c>
      <c r="F42" s="25">
        <v>63.701923076923073</v>
      </c>
      <c r="G42" s="25">
        <v>60.635696821515893</v>
      </c>
      <c r="H42" s="25">
        <v>61.463414634146339</v>
      </c>
      <c r="I42" s="25">
        <v>60.098522167487687</v>
      </c>
      <c r="J42" s="25">
        <f t="shared" ref="J42:O42" si="9">J41/J40*100</f>
        <v>57.605985037406484</v>
      </c>
      <c r="K42" s="25">
        <f t="shared" si="9"/>
        <v>57.038834951456309</v>
      </c>
      <c r="L42" s="18">
        <f t="shared" si="9"/>
        <v>53.510895883777245</v>
      </c>
      <c r="M42" s="18">
        <f t="shared" si="9"/>
        <v>54.166666666666664</v>
      </c>
      <c r="N42" s="18">
        <f t="shared" si="9"/>
        <v>49.671772428884026</v>
      </c>
      <c r="O42" s="18">
        <f t="shared" si="9"/>
        <v>48.723404255319146</v>
      </c>
      <c r="P42" s="18">
        <f>P41/P40*100</f>
        <v>49.032258064516128</v>
      </c>
      <c r="Q42" s="159">
        <f>Q41/Q40*100</f>
        <v>47.357293868921772</v>
      </c>
      <c r="R42" s="147">
        <f t="shared" si="0"/>
        <v>-1.6749641955943559</v>
      </c>
      <c r="S42" s="127">
        <f t="shared" si="1"/>
        <v>96.583954601090454</v>
      </c>
    </row>
    <row r="43" spans="1:19" s="28" customFormat="1" ht="13.5" customHeight="1" x14ac:dyDescent="0.2">
      <c r="A43" s="120">
        <v>38</v>
      </c>
      <c r="B43" s="202" t="s">
        <v>47</v>
      </c>
      <c r="C43" s="19" t="s">
        <v>12</v>
      </c>
      <c r="D43" s="120" t="s">
        <v>13</v>
      </c>
      <c r="E43" s="11">
        <v>86</v>
      </c>
      <c r="F43" s="11">
        <v>106</v>
      </c>
      <c r="G43" s="11">
        <v>110</v>
      </c>
      <c r="H43" s="11">
        <v>107</v>
      </c>
      <c r="I43" s="11">
        <v>109</v>
      </c>
      <c r="J43" s="11">
        <v>108</v>
      </c>
      <c r="K43" s="11">
        <v>105</v>
      </c>
      <c r="L43" s="7">
        <v>114</v>
      </c>
      <c r="M43" s="7">
        <v>107</v>
      </c>
      <c r="N43" s="7">
        <v>114</v>
      </c>
      <c r="O43" s="7">
        <v>111</v>
      </c>
      <c r="P43" s="7">
        <v>112</v>
      </c>
      <c r="Q43" s="109">
        <v>113</v>
      </c>
      <c r="R43" s="147">
        <f t="shared" si="0"/>
        <v>1</v>
      </c>
      <c r="S43" s="127">
        <f t="shared" si="1"/>
        <v>100.89285714285714</v>
      </c>
    </row>
    <row r="44" spans="1:19" s="28" customFormat="1" ht="13.5" customHeight="1" x14ac:dyDescent="0.2">
      <c r="A44" s="120">
        <v>39</v>
      </c>
      <c r="B44" s="202"/>
      <c r="C44" s="19" t="s">
        <v>46</v>
      </c>
      <c r="D44" s="120" t="s">
        <v>17</v>
      </c>
      <c r="E44" s="25">
        <f>E43/E40*100</f>
        <v>20.823244552058114</v>
      </c>
      <c r="F44" s="25">
        <v>25.48076923076923</v>
      </c>
      <c r="G44" s="25">
        <v>26.894865525672373</v>
      </c>
      <c r="H44" s="25">
        <v>26.097560975609756</v>
      </c>
      <c r="I44" s="25">
        <v>26.847290640394089</v>
      </c>
      <c r="J44" s="25">
        <f>J43/J40*100</f>
        <v>26.932668329177055</v>
      </c>
      <c r="K44" s="25">
        <f>K43/K40*100</f>
        <v>25.485436893203882</v>
      </c>
      <c r="L44" s="18">
        <f>L43/L40*100</f>
        <v>27.602905569007262</v>
      </c>
      <c r="M44" s="18">
        <f>M43/M40*100</f>
        <v>24.768518518518519</v>
      </c>
      <c r="N44" s="18">
        <f>N43/N40*100</f>
        <v>24.945295404814004</v>
      </c>
      <c r="O44" s="18">
        <f t="shared" ref="O44:Q44" si="10">O43/O40*100</f>
        <v>23.617021276595747</v>
      </c>
      <c r="P44" s="18">
        <f t="shared" si="10"/>
        <v>24.086021505376344</v>
      </c>
      <c r="Q44" s="159">
        <f t="shared" si="10"/>
        <v>23.890063424947147</v>
      </c>
      <c r="R44" s="147">
        <f t="shared" si="0"/>
        <v>-0.19595808042919671</v>
      </c>
      <c r="S44" s="127">
        <f t="shared" si="1"/>
        <v>99.186424041075199</v>
      </c>
    </row>
    <row r="45" spans="1:19" s="28" customFormat="1" ht="13.5" customHeight="1" x14ac:dyDescent="0.2">
      <c r="A45" s="120">
        <v>40</v>
      </c>
      <c r="B45" s="202" t="s">
        <v>48</v>
      </c>
      <c r="C45" s="19" t="s">
        <v>12</v>
      </c>
      <c r="D45" s="120" t="s">
        <v>13</v>
      </c>
      <c r="E45" s="11">
        <v>28</v>
      </c>
      <c r="F45" s="11">
        <v>35</v>
      </c>
      <c r="G45" s="11">
        <v>39</v>
      </c>
      <c r="H45" s="11">
        <v>46</v>
      </c>
      <c r="I45" s="11">
        <v>40</v>
      </c>
      <c r="J45" s="11">
        <v>48</v>
      </c>
      <c r="K45" s="11">
        <v>51</v>
      </c>
      <c r="L45" s="7">
        <v>56</v>
      </c>
      <c r="M45" s="7">
        <v>62</v>
      </c>
      <c r="N45" s="7">
        <v>74</v>
      </c>
      <c r="O45" s="7">
        <v>82</v>
      </c>
      <c r="P45" s="7">
        <v>80</v>
      </c>
      <c r="Q45" s="109">
        <v>87</v>
      </c>
      <c r="R45" s="147">
        <f t="shared" si="0"/>
        <v>7</v>
      </c>
      <c r="S45" s="127">
        <f t="shared" si="1"/>
        <v>108.74999999999999</v>
      </c>
    </row>
    <row r="46" spans="1:19" s="28" customFormat="1" ht="13.5" customHeight="1" x14ac:dyDescent="0.2">
      <c r="A46" s="120">
        <v>41</v>
      </c>
      <c r="B46" s="202"/>
      <c r="C46" s="19" t="s">
        <v>46</v>
      </c>
      <c r="D46" s="120" t="s">
        <v>17</v>
      </c>
      <c r="E46" s="25">
        <f>E45/E40*100</f>
        <v>6.7796610169491522</v>
      </c>
      <c r="F46" s="25">
        <v>8.4134615384615383</v>
      </c>
      <c r="G46" s="25">
        <v>9.5354523227383865</v>
      </c>
      <c r="H46" s="25">
        <v>11.219512195121952</v>
      </c>
      <c r="I46" s="25">
        <v>9.8522167487684733</v>
      </c>
      <c r="J46" s="25">
        <f>J45/J40*100</f>
        <v>11.970074812967582</v>
      </c>
      <c r="K46" s="25">
        <f>K45/K40*100</f>
        <v>12.378640776699029</v>
      </c>
      <c r="L46" s="18">
        <f>L45/L40*100</f>
        <v>13.559322033898304</v>
      </c>
      <c r="M46" s="18">
        <f>M45/M40*100</f>
        <v>14.351851851851851</v>
      </c>
      <c r="N46" s="18">
        <f>N45/N40*100</f>
        <v>16.192560175054705</v>
      </c>
      <c r="O46" s="18">
        <f t="shared" ref="O46:Q46" si="11">O45/O40*100</f>
        <v>17.446808510638299</v>
      </c>
      <c r="P46" s="18">
        <f t="shared" si="11"/>
        <v>17.20430107526882</v>
      </c>
      <c r="Q46" s="159">
        <f t="shared" si="11"/>
        <v>18.393234672304441</v>
      </c>
      <c r="R46" s="147">
        <f t="shared" si="0"/>
        <v>1.1889335970356214</v>
      </c>
      <c r="S46" s="127">
        <f t="shared" si="1"/>
        <v>106.91067653276956</v>
      </c>
    </row>
    <row r="47" spans="1:19" s="28" customFormat="1" ht="13.5" customHeight="1" x14ac:dyDescent="0.2">
      <c r="A47" s="120">
        <v>42</v>
      </c>
      <c r="B47" s="202" t="s">
        <v>49</v>
      </c>
      <c r="C47" s="19" t="s">
        <v>12</v>
      </c>
      <c r="D47" s="120" t="s">
        <v>13</v>
      </c>
      <c r="E47" s="11">
        <v>8</v>
      </c>
      <c r="F47" s="11">
        <v>10</v>
      </c>
      <c r="G47" s="11">
        <v>12</v>
      </c>
      <c r="H47" s="11">
        <v>5</v>
      </c>
      <c r="I47" s="11">
        <v>13</v>
      </c>
      <c r="J47" s="11">
        <v>14</v>
      </c>
      <c r="K47" s="11">
        <v>21</v>
      </c>
      <c r="L47" s="7">
        <v>22</v>
      </c>
      <c r="M47" s="7">
        <v>29</v>
      </c>
      <c r="N47" s="7">
        <v>42</v>
      </c>
      <c r="O47" s="7">
        <v>48</v>
      </c>
      <c r="P47" s="7">
        <v>45</v>
      </c>
      <c r="Q47" s="109">
        <v>49</v>
      </c>
      <c r="R47" s="147">
        <f t="shared" si="0"/>
        <v>4</v>
      </c>
      <c r="S47" s="127">
        <f t="shared" si="1"/>
        <v>108.88888888888889</v>
      </c>
    </row>
    <row r="48" spans="1:19" s="28" customFormat="1" ht="13.5" customHeight="1" x14ac:dyDescent="0.2">
      <c r="A48" s="120">
        <v>43</v>
      </c>
      <c r="B48" s="202"/>
      <c r="C48" s="19" t="s">
        <v>46</v>
      </c>
      <c r="D48" s="120" t="s">
        <v>17</v>
      </c>
      <c r="E48" s="25">
        <f>E47/E40*100</f>
        <v>1.937046004842615</v>
      </c>
      <c r="F48" s="25">
        <v>2.4038461538461542</v>
      </c>
      <c r="G48" s="25">
        <v>2.9339853300733498</v>
      </c>
      <c r="H48" s="25">
        <v>1.2195121951219512</v>
      </c>
      <c r="I48" s="25">
        <v>3.201970443349754</v>
      </c>
      <c r="J48" s="25">
        <f>J47/J40*100</f>
        <v>3.4912718204488775</v>
      </c>
      <c r="K48" s="25">
        <f>K47/K40*100</f>
        <v>5.0970873786407767</v>
      </c>
      <c r="L48" s="18">
        <f>L47/L40*100</f>
        <v>5.3268765133171918</v>
      </c>
      <c r="M48" s="18">
        <f>M47/M40*100</f>
        <v>6.7129629629629637</v>
      </c>
      <c r="N48" s="18">
        <f>N47/N40*100</f>
        <v>9.1903719912472646</v>
      </c>
      <c r="O48" s="18">
        <f t="shared" ref="O48:Q48" si="12">O47/O40*100</f>
        <v>10.212765957446807</v>
      </c>
      <c r="P48" s="18">
        <f t="shared" si="12"/>
        <v>9.67741935483871</v>
      </c>
      <c r="Q48" s="159">
        <f t="shared" si="12"/>
        <v>10.359408033826638</v>
      </c>
      <c r="R48" s="147">
        <f t="shared" si="0"/>
        <v>0.6819886789879277</v>
      </c>
      <c r="S48" s="127">
        <f t="shared" si="1"/>
        <v>107.04721634954193</v>
      </c>
    </row>
    <row r="49" spans="1:20" s="138" customFormat="1" ht="15" customHeight="1" x14ac:dyDescent="0.2">
      <c r="A49" s="135">
        <v>44</v>
      </c>
      <c r="B49" s="207" t="s">
        <v>50</v>
      </c>
      <c r="C49" s="207"/>
      <c r="D49" s="136" t="s">
        <v>13</v>
      </c>
      <c r="E49" s="137">
        <v>275</v>
      </c>
      <c r="F49" s="137">
        <v>283</v>
      </c>
      <c r="G49" s="137">
        <v>276</v>
      </c>
      <c r="H49" s="137">
        <v>282</v>
      </c>
      <c r="I49" s="137">
        <v>265</v>
      </c>
      <c r="J49" s="137">
        <v>262</v>
      </c>
      <c r="K49" s="137">
        <v>268</v>
      </c>
      <c r="L49" s="137">
        <v>264</v>
      </c>
      <c r="M49" s="137">
        <v>291</v>
      </c>
      <c r="N49" s="137">
        <v>315</v>
      </c>
      <c r="O49" s="137">
        <v>324</v>
      </c>
      <c r="P49" s="137">
        <v>343</v>
      </c>
      <c r="Q49" s="153">
        <v>337</v>
      </c>
      <c r="R49" s="147">
        <f t="shared" si="0"/>
        <v>-6</v>
      </c>
      <c r="S49" s="127">
        <f t="shared" si="1"/>
        <v>98.250728862973759</v>
      </c>
    </row>
    <row r="50" spans="1:20" s="138" customFormat="1" ht="13.5" customHeight="1" x14ac:dyDescent="0.2">
      <c r="A50" s="139">
        <v>45</v>
      </c>
      <c r="B50" s="203" t="s">
        <v>51</v>
      </c>
      <c r="C50" s="203"/>
      <c r="D50" s="139" t="s">
        <v>13</v>
      </c>
      <c r="E50" s="140">
        <v>261</v>
      </c>
      <c r="F50" s="140">
        <v>197</v>
      </c>
      <c r="G50" s="140">
        <v>231</v>
      </c>
      <c r="H50" s="140">
        <v>245</v>
      </c>
      <c r="I50" s="140">
        <v>236</v>
      </c>
      <c r="J50" s="140">
        <v>263</v>
      </c>
      <c r="K50" s="140">
        <v>257</v>
      </c>
      <c r="L50" s="140">
        <v>254</v>
      </c>
      <c r="M50" s="140">
        <v>275</v>
      </c>
      <c r="N50" s="140">
        <v>298</v>
      </c>
      <c r="O50" s="140">
        <v>291</v>
      </c>
      <c r="P50" s="140">
        <v>303</v>
      </c>
      <c r="Q50" s="181">
        <v>295</v>
      </c>
      <c r="R50" s="147">
        <f t="shared" si="0"/>
        <v>-8</v>
      </c>
      <c r="S50" s="127">
        <f t="shared" si="1"/>
        <v>97.359735973597367</v>
      </c>
    </row>
    <row r="51" spans="1:20" s="138" customFormat="1" ht="13.5" customHeight="1" x14ac:dyDescent="0.2">
      <c r="A51" s="139">
        <v>46</v>
      </c>
      <c r="B51" s="203" t="s">
        <v>52</v>
      </c>
      <c r="C51" s="203"/>
      <c r="D51" s="139" t="s">
        <v>17</v>
      </c>
      <c r="E51" s="141">
        <f>E50/E49*100</f>
        <v>94.909090909090907</v>
      </c>
      <c r="F51" s="141">
        <v>69.611307420494697</v>
      </c>
      <c r="G51" s="141">
        <v>83.695652173913047</v>
      </c>
      <c r="H51" s="141">
        <v>86.879432624113477</v>
      </c>
      <c r="I51" s="141">
        <v>89.056603773584911</v>
      </c>
      <c r="J51" s="141">
        <f>J50/J49*100</f>
        <v>100.38167938931298</v>
      </c>
      <c r="K51" s="141">
        <f>K50/K49*100</f>
        <v>95.895522388059703</v>
      </c>
      <c r="L51" s="141">
        <f>L50/L49*100</f>
        <v>96.212121212121218</v>
      </c>
      <c r="M51" s="141">
        <f>M50/M49*100</f>
        <v>94.50171821305841</v>
      </c>
      <c r="N51" s="141">
        <f>N50/N49*100</f>
        <v>94.603174603174594</v>
      </c>
      <c r="O51" s="141">
        <f t="shared" ref="O51:P51" si="13">O50/O49*100</f>
        <v>89.81481481481481</v>
      </c>
      <c r="P51" s="141">
        <f t="shared" si="13"/>
        <v>88.338192419825063</v>
      </c>
      <c r="Q51" s="159">
        <f>Q50/Q49*100</f>
        <v>87.53709198813057</v>
      </c>
      <c r="R51" s="147">
        <f t="shared" si="0"/>
        <v>-0.80110043169449341</v>
      </c>
      <c r="S51" s="127">
        <f t="shared" si="1"/>
        <v>99.093143735738579</v>
      </c>
    </row>
    <row r="52" spans="1:20" s="138" customFormat="1" ht="13.5" customHeight="1" x14ac:dyDescent="0.2">
      <c r="A52" s="139">
        <v>47</v>
      </c>
      <c r="B52" s="203" t="s">
        <v>53</v>
      </c>
      <c r="C52" s="203"/>
      <c r="D52" s="139" t="s">
        <v>13</v>
      </c>
      <c r="E52" s="140">
        <v>194</v>
      </c>
      <c r="F52" s="140">
        <v>150</v>
      </c>
      <c r="G52" s="140">
        <v>198</v>
      </c>
      <c r="H52" s="140">
        <v>209</v>
      </c>
      <c r="I52" s="140">
        <v>193</v>
      </c>
      <c r="J52" s="140">
        <v>216</v>
      </c>
      <c r="K52" s="140">
        <v>232</v>
      </c>
      <c r="L52" s="140">
        <v>224</v>
      </c>
      <c r="M52" s="140">
        <v>235</v>
      </c>
      <c r="N52" s="140">
        <v>269</v>
      </c>
      <c r="O52" s="140">
        <v>273</v>
      </c>
      <c r="P52" s="140">
        <v>294</v>
      </c>
      <c r="Q52" s="109">
        <v>283</v>
      </c>
      <c r="R52" s="147">
        <f t="shared" si="0"/>
        <v>-11</v>
      </c>
      <c r="S52" s="127">
        <f t="shared" si="1"/>
        <v>96.258503401360542</v>
      </c>
    </row>
    <row r="53" spans="1:20" s="138" customFormat="1" ht="13.5" customHeight="1" x14ac:dyDescent="0.2">
      <c r="A53" s="139">
        <v>48</v>
      </c>
      <c r="B53" s="203" t="s">
        <v>52</v>
      </c>
      <c r="C53" s="203"/>
      <c r="D53" s="139" t="s">
        <v>17</v>
      </c>
      <c r="E53" s="141">
        <f>E52/E49*100</f>
        <v>70.545454545454547</v>
      </c>
      <c r="F53" s="141">
        <v>53.003533568904594</v>
      </c>
      <c r="G53" s="141">
        <v>71.739130434782609</v>
      </c>
      <c r="H53" s="141">
        <v>74.113475177304963</v>
      </c>
      <c r="I53" s="141">
        <v>72.830188679245282</v>
      </c>
      <c r="J53" s="141">
        <f>J52/J49*100</f>
        <v>82.44274809160305</v>
      </c>
      <c r="K53" s="141">
        <f>K52/K49*100</f>
        <v>86.567164179104466</v>
      </c>
      <c r="L53" s="141">
        <f>L52/L49*100</f>
        <v>84.848484848484844</v>
      </c>
      <c r="M53" s="141">
        <f>M52/M49*100</f>
        <v>80.756013745704465</v>
      </c>
      <c r="N53" s="141">
        <f>N52/N49*100</f>
        <v>85.396825396825392</v>
      </c>
      <c r="O53" s="141">
        <f t="shared" ref="O53:Q53" si="14">O52/O49*100</f>
        <v>84.259259259259252</v>
      </c>
      <c r="P53" s="141">
        <f t="shared" si="14"/>
        <v>85.714285714285708</v>
      </c>
      <c r="Q53" s="159">
        <f t="shared" si="14"/>
        <v>83.976261127596445</v>
      </c>
      <c r="R53" s="147">
        <f t="shared" si="0"/>
        <v>-1.7380245866892636</v>
      </c>
      <c r="S53" s="127">
        <f t="shared" si="1"/>
        <v>97.972304648862533</v>
      </c>
    </row>
    <row r="54" spans="1:20" s="138" customFormat="1" ht="13.5" customHeight="1" x14ac:dyDescent="0.2">
      <c r="A54" s="139">
        <v>49</v>
      </c>
      <c r="B54" s="203" t="s">
        <v>54</v>
      </c>
      <c r="C54" s="203"/>
      <c r="D54" s="139" t="s">
        <v>13</v>
      </c>
      <c r="E54" s="140">
        <v>64</v>
      </c>
      <c r="F54" s="140">
        <v>78</v>
      </c>
      <c r="G54" s="140">
        <v>98</v>
      </c>
      <c r="H54" s="140">
        <v>117</v>
      </c>
      <c r="I54" s="140">
        <v>136</v>
      </c>
      <c r="J54" s="140">
        <v>156</v>
      </c>
      <c r="K54" s="140">
        <v>188</v>
      </c>
      <c r="L54" s="140">
        <v>159</v>
      </c>
      <c r="M54" s="140">
        <v>136</v>
      </c>
      <c r="N54" s="140">
        <v>162</v>
      </c>
      <c r="O54" s="140">
        <v>175</v>
      </c>
      <c r="P54" s="140">
        <v>210</v>
      </c>
      <c r="Q54" s="109">
        <v>205</v>
      </c>
      <c r="R54" s="147">
        <f t="shared" si="0"/>
        <v>-5</v>
      </c>
      <c r="S54" s="127">
        <f t="shared" si="1"/>
        <v>97.61904761904762</v>
      </c>
    </row>
    <row r="55" spans="1:20" s="138" customFormat="1" ht="13.5" customHeight="1" x14ac:dyDescent="0.2">
      <c r="A55" s="139">
        <v>50</v>
      </c>
      <c r="B55" s="203" t="s">
        <v>52</v>
      </c>
      <c r="C55" s="203"/>
      <c r="D55" s="139" t="s">
        <v>17</v>
      </c>
      <c r="E55" s="141">
        <f>E54/E49*100</f>
        <v>23.272727272727273</v>
      </c>
      <c r="F55" s="141">
        <v>27.561837455830389</v>
      </c>
      <c r="G55" s="141">
        <v>35.507246376811594</v>
      </c>
      <c r="H55" s="141">
        <v>41.48936170212766</v>
      </c>
      <c r="I55" s="141">
        <v>46.037735849056602</v>
      </c>
      <c r="J55" s="141">
        <f>J54/J49*100</f>
        <v>59.541984732824424</v>
      </c>
      <c r="K55" s="141">
        <f>K54/K49*100</f>
        <v>70.149253731343293</v>
      </c>
      <c r="L55" s="141">
        <f>L54/L49*100</f>
        <v>60.227272727272727</v>
      </c>
      <c r="M55" s="141">
        <f>M54/M49*100</f>
        <v>46.735395189003434</v>
      </c>
      <c r="N55" s="141">
        <f>N54/N49*100</f>
        <v>51.428571428571423</v>
      </c>
      <c r="O55" s="141">
        <f t="shared" ref="O55:Q55" si="15">O54/O49*100</f>
        <v>54.012345679012341</v>
      </c>
      <c r="P55" s="141">
        <f t="shared" si="15"/>
        <v>61.224489795918366</v>
      </c>
      <c r="Q55" s="159">
        <f t="shared" si="15"/>
        <v>60.830860534124632</v>
      </c>
      <c r="R55" s="147">
        <f t="shared" si="0"/>
        <v>-0.39362926179373403</v>
      </c>
      <c r="S55" s="127">
        <f t="shared" si="1"/>
        <v>99.357072205736898</v>
      </c>
      <c r="T55" s="142"/>
    </row>
    <row r="56" spans="1:20" s="138" customFormat="1" ht="13.5" customHeight="1" x14ac:dyDescent="0.2">
      <c r="A56" s="139">
        <v>51</v>
      </c>
      <c r="B56" s="203" t="s">
        <v>55</v>
      </c>
      <c r="C56" s="203"/>
      <c r="D56" s="139" t="s">
        <v>13</v>
      </c>
      <c r="E56" s="140">
        <v>102</v>
      </c>
      <c r="F56" s="140">
        <v>121</v>
      </c>
      <c r="G56" s="140">
        <v>136</v>
      </c>
      <c r="H56" s="140">
        <v>138</v>
      </c>
      <c r="I56" s="140">
        <v>177</v>
      </c>
      <c r="J56" s="140">
        <v>213</v>
      </c>
      <c r="K56" s="140">
        <v>207</v>
      </c>
      <c r="L56" s="140">
        <v>217</v>
      </c>
      <c r="M56" s="140">
        <v>205</v>
      </c>
      <c r="N56" s="140">
        <v>168</v>
      </c>
      <c r="O56" s="140">
        <v>216</v>
      </c>
      <c r="P56" s="140">
        <v>190</v>
      </c>
      <c r="Q56" s="181">
        <v>201</v>
      </c>
      <c r="R56" s="147">
        <f t="shared" si="0"/>
        <v>11</v>
      </c>
      <c r="S56" s="127">
        <f t="shared" si="1"/>
        <v>105.78947368421052</v>
      </c>
    </row>
    <row r="57" spans="1:20" s="138" customFormat="1" ht="13.5" customHeight="1" x14ac:dyDescent="0.2">
      <c r="A57" s="139">
        <v>52</v>
      </c>
      <c r="B57" s="203" t="s">
        <v>52</v>
      </c>
      <c r="C57" s="203"/>
      <c r="D57" s="139" t="s">
        <v>17</v>
      </c>
      <c r="E57" s="141">
        <f>E56/E49*100</f>
        <v>37.090909090909093</v>
      </c>
      <c r="F57" s="141">
        <v>42.756183745583037</v>
      </c>
      <c r="G57" s="141">
        <v>49.275362318840585</v>
      </c>
      <c r="H57" s="141">
        <v>48.936170212765958</v>
      </c>
      <c r="I57" s="141">
        <v>62.641509433962263</v>
      </c>
      <c r="J57" s="141">
        <f>J56/J49*100</f>
        <v>81.297709923664115</v>
      </c>
      <c r="K57" s="141">
        <f>K56/K49*100</f>
        <v>77.238805970149244</v>
      </c>
      <c r="L57" s="141">
        <f>L56/L49*100</f>
        <v>82.196969696969703</v>
      </c>
      <c r="M57" s="141">
        <f>M56/M49*100</f>
        <v>70.446735395189009</v>
      </c>
      <c r="N57" s="141">
        <f>N56/N49*100</f>
        <v>53.333333333333336</v>
      </c>
      <c r="O57" s="141">
        <f t="shared" ref="O57:Q57" si="16">O56/O49*100</f>
        <v>66.666666666666657</v>
      </c>
      <c r="P57" s="141">
        <f t="shared" si="16"/>
        <v>55.393586005830912</v>
      </c>
      <c r="Q57" s="159">
        <f t="shared" si="16"/>
        <v>59.64391691394659</v>
      </c>
      <c r="R57" s="147">
        <f t="shared" si="0"/>
        <v>4.2503309081156786</v>
      </c>
      <c r="S57" s="127">
        <f t="shared" si="1"/>
        <v>107.67296579728252</v>
      </c>
    </row>
    <row r="58" spans="1:20" s="138" customFormat="1" ht="18" customHeight="1" x14ac:dyDescent="0.2">
      <c r="A58" s="135">
        <v>53</v>
      </c>
      <c r="B58" s="204" t="s">
        <v>56</v>
      </c>
      <c r="C58" s="204"/>
      <c r="D58" s="136" t="s">
        <v>57</v>
      </c>
      <c r="E58" s="137">
        <f>SUM(E59:E63)</f>
        <v>79594</v>
      </c>
      <c r="F58" s="137">
        <v>90360</v>
      </c>
      <c r="G58" s="137">
        <v>95935</v>
      </c>
      <c r="H58" s="137">
        <v>91935</v>
      </c>
      <c r="I58" s="137">
        <v>98387</v>
      </c>
      <c r="J58" s="137">
        <f>SUM(J59:J63)</f>
        <v>102451</v>
      </c>
      <c r="K58" s="137">
        <v>114087</v>
      </c>
      <c r="L58" s="137">
        <f>SUM(L59:L63)</f>
        <v>120850</v>
      </c>
      <c r="M58" s="137">
        <v>129957</v>
      </c>
      <c r="N58" s="137">
        <v>162140</v>
      </c>
      <c r="O58" s="137">
        <f>O59+O60+O61+O62+O63</f>
        <v>179032</v>
      </c>
      <c r="P58" s="137">
        <f>P59+P60+P61+P62+P63</f>
        <v>176252</v>
      </c>
      <c r="Q58" s="153">
        <v>184921</v>
      </c>
      <c r="R58" s="147">
        <f t="shared" si="0"/>
        <v>8669</v>
      </c>
      <c r="S58" s="127">
        <f t="shared" si="1"/>
        <v>104.91852574722556</v>
      </c>
    </row>
    <row r="59" spans="1:20" s="28" customFormat="1" ht="13.5" customHeight="1" x14ac:dyDescent="0.2">
      <c r="A59" s="120">
        <v>54</v>
      </c>
      <c r="B59" s="206" t="s">
        <v>58</v>
      </c>
      <c r="C59" s="206"/>
      <c r="D59" s="120" t="s">
        <v>57</v>
      </c>
      <c r="E59" s="11">
        <v>527</v>
      </c>
      <c r="F59" s="11">
        <v>539</v>
      </c>
      <c r="G59" s="11">
        <v>556</v>
      </c>
      <c r="H59" s="11">
        <v>482</v>
      </c>
      <c r="I59" s="11">
        <v>409</v>
      </c>
      <c r="J59" s="11">
        <v>356</v>
      </c>
      <c r="K59" s="11">
        <v>274</v>
      </c>
      <c r="L59" s="66">
        <v>276</v>
      </c>
      <c r="M59" s="66">
        <v>246</v>
      </c>
      <c r="N59" s="66">
        <v>276</v>
      </c>
      <c r="O59" s="66">
        <v>284</v>
      </c>
      <c r="P59" s="66">
        <v>322</v>
      </c>
      <c r="Q59" s="109">
        <v>356</v>
      </c>
      <c r="R59" s="147">
        <f t="shared" si="0"/>
        <v>34</v>
      </c>
      <c r="S59" s="127">
        <f t="shared" si="1"/>
        <v>110.55900621118013</v>
      </c>
    </row>
    <row r="60" spans="1:20" s="28" customFormat="1" ht="13.5" customHeight="1" x14ac:dyDescent="0.2">
      <c r="A60" s="120">
        <v>55</v>
      </c>
      <c r="B60" s="206" t="s">
        <v>59</v>
      </c>
      <c r="C60" s="206"/>
      <c r="D60" s="120" t="s">
        <v>57</v>
      </c>
      <c r="E60" s="11">
        <v>7965</v>
      </c>
      <c r="F60" s="11">
        <v>9052</v>
      </c>
      <c r="G60" s="11">
        <v>9688</v>
      </c>
      <c r="H60" s="11">
        <v>10721</v>
      </c>
      <c r="I60" s="11">
        <v>11151</v>
      </c>
      <c r="J60" s="11">
        <v>12697</v>
      </c>
      <c r="K60" s="11">
        <v>14433</v>
      </c>
      <c r="L60" s="66">
        <v>15539</v>
      </c>
      <c r="M60" s="66">
        <v>17194</v>
      </c>
      <c r="N60" s="66">
        <v>20735</v>
      </c>
      <c r="O60" s="66">
        <v>23035</v>
      </c>
      <c r="P60" s="66">
        <v>22030</v>
      </c>
      <c r="Q60" s="109">
        <v>23717</v>
      </c>
      <c r="R60" s="147">
        <f t="shared" si="0"/>
        <v>1687</v>
      </c>
      <c r="S60" s="127">
        <f t="shared" si="1"/>
        <v>107.65773944620972</v>
      </c>
    </row>
    <row r="61" spans="1:20" s="28" customFormat="1" ht="13.5" customHeight="1" x14ac:dyDescent="0.2">
      <c r="A61" s="120">
        <v>56</v>
      </c>
      <c r="B61" s="206" t="s">
        <v>60</v>
      </c>
      <c r="C61" s="206"/>
      <c r="D61" s="120" t="s">
        <v>57</v>
      </c>
      <c r="E61" s="11">
        <v>5112</v>
      </c>
      <c r="F61" s="11">
        <v>5930</v>
      </c>
      <c r="G61" s="11">
        <v>6924</v>
      </c>
      <c r="H61" s="11">
        <v>7092</v>
      </c>
      <c r="I61" s="11">
        <v>7718</v>
      </c>
      <c r="J61" s="11">
        <v>8668</v>
      </c>
      <c r="K61" s="11">
        <v>9485</v>
      </c>
      <c r="L61" s="66">
        <v>10397</v>
      </c>
      <c r="M61" s="66">
        <v>10816</v>
      </c>
      <c r="N61" s="66">
        <v>13222</v>
      </c>
      <c r="O61" s="66">
        <v>14378</v>
      </c>
      <c r="P61" s="66">
        <v>14723</v>
      </c>
      <c r="Q61" s="109">
        <v>15140</v>
      </c>
      <c r="R61" s="147">
        <f t="shared" si="0"/>
        <v>417</v>
      </c>
      <c r="S61" s="127">
        <f t="shared" si="1"/>
        <v>102.83230319907628</v>
      </c>
    </row>
    <row r="62" spans="1:20" s="28" customFormat="1" ht="13.5" customHeight="1" x14ac:dyDescent="0.2">
      <c r="A62" s="120">
        <v>57</v>
      </c>
      <c r="B62" s="206" t="s">
        <v>61</v>
      </c>
      <c r="C62" s="206"/>
      <c r="D62" s="120" t="s">
        <v>57</v>
      </c>
      <c r="E62" s="11">
        <v>36880</v>
      </c>
      <c r="F62" s="11">
        <v>41413</v>
      </c>
      <c r="G62" s="11">
        <v>44393</v>
      </c>
      <c r="H62" s="11">
        <v>41579</v>
      </c>
      <c r="I62" s="11">
        <v>44206</v>
      </c>
      <c r="J62" s="11">
        <v>46285</v>
      </c>
      <c r="K62" s="11">
        <v>50945</v>
      </c>
      <c r="L62" s="66">
        <v>54510</v>
      </c>
      <c r="M62" s="66">
        <v>60554</v>
      </c>
      <c r="N62" s="66">
        <v>76816</v>
      </c>
      <c r="O62" s="66">
        <v>86854</v>
      </c>
      <c r="P62" s="66">
        <v>84987</v>
      </c>
      <c r="Q62" s="109">
        <v>88765</v>
      </c>
      <c r="R62" s="147">
        <f t="shared" si="0"/>
        <v>3778</v>
      </c>
      <c r="S62" s="127">
        <f t="shared" si="1"/>
        <v>104.44538576488169</v>
      </c>
    </row>
    <row r="63" spans="1:20" s="28" customFormat="1" ht="13.5" customHeight="1" x14ac:dyDescent="0.2">
      <c r="A63" s="120">
        <v>58</v>
      </c>
      <c r="B63" s="206" t="s">
        <v>62</v>
      </c>
      <c r="C63" s="206"/>
      <c r="D63" s="120" t="s">
        <v>57</v>
      </c>
      <c r="E63" s="11">
        <v>29110</v>
      </c>
      <c r="F63" s="11">
        <v>33426</v>
      </c>
      <c r="G63" s="11">
        <v>34374</v>
      </c>
      <c r="H63" s="11">
        <v>32061</v>
      </c>
      <c r="I63" s="11">
        <v>34903</v>
      </c>
      <c r="J63" s="11">
        <v>34445</v>
      </c>
      <c r="K63" s="11">
        <v>38950</v>
      </c>
      <c r="L63" s="66">
        <v>40128</v>
      </c>
      <c r="M63" s="66">
        <v>41147</v>
      </c>
      <c r="N63" s="66">
        <v>51091</v>
      </c>
      <c r="O63" s="66">
        <v>54481</v>
      </c>
      <c r="P63" s="66">
        <v>54190</v>
      </c>
      <c r="Q63" s="109">
        <v>56943</v>
      </c>
      <c r="R63" s="147">
        <f t="shared" si="0"/>
        <v>2753</v>
      </c>
      <c r="S63" s="127">
        <f t="shared" si="1"/>
        <v>105.0802731131205</v>
      </c>
    </row>
    <row r="64" spans="1:20" s="28" customFormat="1" ht="13.5" customHeight="1" x14ac:dyDescent="0.2">
      <c r="A64" s="120">
        <v>59</v>
      </c>
      <c r="B64" s="199" t="s">
        <v>63</v>
      </c>
      <c r="C64" s="199"/>
      <c r="D64" s="120" t="s">
        <v>57</v>
      </c>
      <c r="E64" s="11">
        <f>E65+E66+E67+E68+E69</f>
        <v>34794</v>
      </c>
      <c r="F64" s="11">
        <v>38257</v>
      </c>
      <c r="G64" s="11">
        <v>39590</v>
      </c>
      <c r="H64" s="11">
        <v>39210</v>
      </c>
      <c r="I64" s="11">
        <v>41991</v>
      </c>
      <c r="J64" s="11">
        <f>J65+J66+J67+J68+J69</f>
        <v>38746</v>
      </c>
      <c r="K64" s="11">
        <v>45325</v>
      </c>
      <c r="L64" s="108">
        <f>SUM(L65:L69)</f>
        <v>46537</v>
      </c>
      <c r="M64" s="108">
        <v>52019</v>
      </c>
      <c r="N64" s="108">
        <f>SUM(N65:N69)</f>
        <v>60358</v>
      </c>
      <c r="O64" s="108">
        <f t="shared" ref="O64:P64" si="17">SUM(O65:O69)</f>
        <v>69779</v>
      </c>
      <c r="P64" s="108">
        <f t="shared" si="17"/>
        <v>73059</v>
      </c>
      <c r="Q64" s="153">
        <v>76325</v>
      </c>
      <c r="R64" s="147">
        <f t="shared" si="0"/>
        <v>3266</v>
      </c>
      <c r="S64" s="127">
        <f t="shared" si="1"/>
        <v>104.47035957240038</v>
      </c>
    </row>
    <row r="65" spans="1:19" s="28" customFormat="1" ht="13.5" customHeight="1" x14ac:dyDescent="0.2">
      <c r="A65" s="120">
        <v>60</v>
      </c>
      <c r="B65" s="206" t="s">
        <v>64</v>
      </c>
      <c r="C65" s="206"/>
      <c r="D65" s="120" t="s">
        <v>57</v>
      </c>
      <c r="E65" s="11">
        <v>183</v>
      </c>
      <c r="F65" s="11">
        <v>179</v>
      </c>
      <c r="G65" s="11">
        <v>170</v>
      </c>
      <c r="H65" s="11">
        <v>160</v>
      </c>
      <c r="I65" s="11">
        <v>136</v>
      </c>
      <c r="J65" s="11">
        <v>115</v>
      </c>
      <c r="K65" s="11">
        <v>94</v>
      </c>
      <c r="L65" s="66">
        <v>88</v>
      </c>
      <c r="M65" s="66">
        <v>75</v>
      </c>
      <c r="N65" s="66">
        <v>81</v>
      </c>
      <c r="O65" s="66">
        <v>82</v>
      </c>
      <c r="P65" s="66">
        <v>107</v>
      </c>
      <c r="Q65" s="109">
        <v>110</v>
      </c>
      <c r="R65" s="147">
        <f t="shared" si="0"/>
        <v>3</v>
      </c>
      <c r="S65" s="127">
        <f t="shared" si="1"/>
        <v>102.803738317757</v>
      </c>
    </row>
    <row r="66" spans="1:19" s="28" customFormat="1" ht="13.5" customHeight="1" x14ac:dyDescent="0.2">
      <c r="A66" s="120">
        <v>61</v>
      </c>
      <c r="B66" s="206" t="s">
        <v>65</v>
      </c>
      <c r="C66" s="206"/>
      <c r="D66" s="120" t="s">
        <v>57</v>
      </c>
      <c r="E66" s="11">
        <v>2715</v>
      </c>
      <c r="F66" s="11">
        <v>2795</v>
      </c>
      <c r="G66" s="11">
        <v>2889</v>
      </c>
      <c r="H66" s="11">
        <v>3121</v>
      </c>
      <c r="I66" s="11">
        <v>3177</v>
      </c>
      <c r="J66" s="11">
        <v>3375</v>
      </c>
      <c r="K66" s="11">
        <v>3946</v>
      </c>
      <c r="L66" s="66">
        <v>4221</v>
      </c>
      <c r="M66" s="66">
        <v>4621</v>
      </c>
      <c r="N66" s="66">
        <v>5197</v>
      </c>
      <c r="O66" s="66">
        <v>6284</v>
      </c>
      <c r="P66" s="66">
        <v>6646</v>
      </c>
      <c r="Q66" s="109">
        <v>7841</v>
      </c>
      <c r="R66" s="147">
        <f t="shared" si="0"/>
        <v>1195</v>
      </c>
      <c r="S66" s="127">
        <f t="shared" si="1"/>
        <v>117.98074029491423</v>
      </c>
    </row>
    <row r="67" spans="1:19" s="28" customFormat="1" ht="13.5" customHeight="1" x14ac:dyDescent="0.2">
      <c r="A67" s="120">
        <v>62</v>
      </c>
      <c r="B67" s="206" t="s">
        <v>66</v>
      </c>
      <c r="C67" s="206"/>
      <c r="D67" s="120" t="s">
        <v>57</v>
      </c>
      <c r="E67" s="11">
        <v>2005</v>
      </c>
      <c r="F67" s="11">
        <v>2189</v>
      </c>
      <c r="G67" s="11">
        <v>2439</v>
      </c>
      <c r="H67" s="11">
        <v>2652</v>
      </c>
      <c r="I67" s="11">
        <v>2857</v>
      </c>
      <c r="J67" s="11">
        <v>3000</v>
      </c>
      <c r="K67" s="11">
        <v>3179</v>
      </c>
      <c r="L67" s="66">
        <v>3383</v>
      </c>
      <c r="M67" s="66">
        <v>3817</v>
      </c>
      <c r="N67" s="66">
        <v>4234</v>
      </c>
      <c r="O67" s="66">
        <v>4977</v>
      </c>
      <c r="P67" s="66">
        <v>5273</v>
      </c>
      <c r="Q67" s="109">
        <v>5810</v>
      </c>
      <c r="R67" s="147">
        <f t="shared" si="0"/>
        <v>537</v>
      </c>
      <c r="S67" s="127">
        <f>Q67/P67*100</f>
        <v>110.18395600227575</v>
      </c>
    </row>
    <row r="68" spans="1:19" s="28" customFormat="1" ht="13.5" customHeight="1" x14ac:dyDescent="0.2">
      <c r="A68" s="120">
        <v>63</v>
      </c>
      <c r="B68" s="206" t="s">
        <v>67</v>
      </c>
      <c r="C68" s="206"/>
      <c r="D68" s="120" t="s">
        <v>57</v>
      </c>
      <c r="E68" s="11">
        <v>16810</v>
      </c>
      <c r="F68" s="11">
        <v>18336</v>
      </c>
      <c r="G68" s="11">
        <v>19249</v>
      </c>
      <c r="H68" s="11">
        <v>18562</v>
      </c>
      <c r="I68" s="11">
        <v>20257</v>
      </c>
      <c r="J68" s="11">
        <v>18477</v>
      </c>
      <c r="K68" s="11">
        <v>21441</v>
      </c>
      <c r="L68" s="66">
        <v>22347</v>
      </c>
      <c r="M68" s="66">
        <v>25907</v>
      </c>
      <c r="N68" s="66">
        <v>30537</v>
      </c>
      <c r="O68" s="66">
        <v>35490</v>
      </c>
      <c r="P68" s="66">
        <v>37215</v>
      </c>
      <c r="Q68" s="109">
        <v>38059</v>
      </c>
      <c r="R68" s="147">
        <f t="shared" si="0"/>
        <v>844</v>
      </c>
      <c r="S68" s="127">
        <f>Q68/P68*100</f>
        <v>102.26790272739488</v>
      </c>
    </row>
    <row r="69" spans="1:19" s="28" customFormat="1" ht="13.5" customHeight="1" x14ac:dyDescent="0.2">
      <c r="A69" s="120">
        <v>64</v>
      </c>
      <c r="B69" s="206" t="s">
        <v>68</v>
      </c>
      <c r="C69" s="206"/>
      <c r="D69" s="120" t="s">
        <v>57</v>
      </c>
      <c r="E69" s="11">
        <v>13081</v>
      </c>
      <c r="F69" s="11">
        <v>14758</v>
      </c>
      <c r="G69" s="11">
        <v>14843</v>
      </c>
      <c r="H69" s="11">
        <v>14715</v>
      </c>
      <c r="I69" s="11">
        <v>15564</v>
      </c>
      <c r="J69" s="11">
        <v>13779</v>
      </c>
      <c r="K69" s="11">
        <v>16665</v>
      </c>
      <c r="L69" s="66">
        <v>16498</v>
      </c>
      <c r="M69" s="66">
        <v>17599</v>
      </c>
      <c r="N69" s="66">
        <v>20309</v>
      </c>
      <c r="O69" s="66">
        <v>22946</v>
      </c>
      <c r="P69" s="66">
        <v>23818</v>
      </c>
      <c r="Q69" s="109">
        <v>24505</v>
      </c>
      <c r="R69" s="147">
        <f t="shared" si="0"/>
        <v>687</v>
      </c>
      <c r="S69" s="127">
        <f t="shared" si="1"/>
        <v>102.88437316315391</v>
      </c>
    </row>
    <row r="70" spans="1:19" s="28" customFormat="1" ht="13.5" customHeight="1" x14ac:dyDescent="0.2">
      <c r="A70" s="120">
        <v>65</v>
      </c>
      <c r="B70" s="199" t="s">
        <v>69</v>
      </c>
      <c r="C70" s="199"/>
      <c r="D70" s="120" t="s">
        <v>57</v>
      </c>
      <c r="E70" s="11">
        <v>768</v>
      </c>
      <c r="F70" s="11">
        <v>861</v>
      </c>
      <c r="G70" s="11">
        <v>949</v>
      </c>
      <c r="H70" s="11">
        <v>942</v>
      </c>
      <c r="I70" s="11">
        <v>1018</v>
      </c>
      <c r="J70" s="11">
        <v>1000</v>
      </c>
      <c r="K70" s="11">
        <v>1090</v>
      </c>
      <c r="L70" s="66">
        <v>1224</v>
      </c>
      <c r="M70" s="66">
        <v>1223</v>
      </c>
      <c r="N70" s="66">
        <v>1468</v>
      </c>
      <c r="O70" s="66">
        <v>1622</v>
      </c>
      <c r="P70" s="66">
        <v>1718</v>
      </c>
      <c r="Q70" s="109">
        <v>1710</v>
      </c>
      <c r="R70" s="147">
        <f t="shared" si="0"/>
        <v>-8</v>
      </c>
      <c r="S70" s="127">
        <f t="shared" si="1"/>
        <v>99.534342258440049</v>
      </c>
    </row>
    <row r="71" spans="1:19" s="28" customFormat="1" ht="13.5" customHeight="1" x14ac:dyDescent="0.2">
      <c r="A71" s="120">
        <v>66</v>
      </c>
      <c r="B71" s="199" t="s">
        <v>70</v>
      </c>
      <c r="C71" s="199"/>
      <c r="D71" s="120" t="s">
        <v>57</v>
      </c>
      <c r="E71" s="11">
        <v>19885</v>
      </c>
      <c r="F71" s="11">
        <v>29973</v>
      </c>
      <c r="G71" s="11">
        <v>33122</v>
      </c>
      <c r="H71" s="11">
        <v>28360</v>
      </c>
      <c r="I71" s="11">
        <v>32042</v>
      </c>
      <c r="J71" s="11">
        <v>37508</v>
      </c>
      <c r="K71" s="11">
        <v>32815</v>
      </c>
      <c r="L71" s="66">
        <v>39336</v>
      </c>
      <c r="M71" s="66">
        <v>39805</v>
      </c>
      <c r="N71" s="66">
        <v>44980</v>
      </c>
      <c r="O71" s="66">
        <v>53301</v>
      </c>
      <c r="P71" s="66">
        <v>54810</v>
      </c>
      <c r="Q71" s="109">
        <v>64361</v>
      </c>
      <c r="R71" s="147">
        <f t="shared" ref="R71:R101" si="18">Q71-P71</f>
        <v>9551</v>
      </c>
      <c r="S71" s="127">
        <f t="shared" ref="S71:S101" si="19">Q71/P71*100</f>
        <v>117.42565225323847</v>
      </c>
    </row>
    <row r="72" spans="1:19" s="138" customFormat="1" ht="13.5" customHeight="1" x14ac:dyDescent="0.2">
      <c r="A72" s="139">
        <v>67</v>
      </c>
      <c r="B72" s="203" t="s">
        <v>71</v>
      </c>
      <c r="C72" s="203"/>
      <c r="D72" s="139" t="s">
        <v>57</v>
      </c>
      <c r="E72" s="140">
        <v>19061</v>
      </c>
      <c r="F72" s="140">
        <v>2936</v>
      </c>
      <c r="G72" s="140">
        <v>1039</v>
      </c>
      <c r="H72" s="140">
        <v>2123</v>
      </c>
      <c r="I72" s="140">
        <v>640</v>
      </c>
      <c r="J72" s="140">
        <v>1066</v>
      </c>
      <c r="K72" s="140">
        <v>537</v>
      </c>
      <c r="L72" s="140">
        <v>737</v>
      </c>
      <c r="M72" s="140">
        <v>1252</v>
      </c>
      <c r="N72" s="140">
        <v>629</v>
      </c>
      <c r="O72" s="140">
        <v>1526</v>
      </c>
      <c r="P72" s="140">
        <v>1178</v>
      </c>
      <c r="Q72" s="109">
        <v>719</v>
      </c>
      <c r="R72" s="147">
        <f t="shared" si="18"/>
        <v>-459</v>
      </c>
      <c r="S72" s="127">
        <f t="shared" si="19"/>
        <v>61.035653650254673</v>
      </c>
    </row>
    <row r="73" spans="1:19" s="138" customFormat="1" ht="13.5" customHeight="1" x14ac:dyDescent="0.2">
      <c r="A73" s="139">
        <v>68</v>
      </c>
      <c r="B73" s="203" t="s">
        <v>72</v>
      </c>
      <c r="C73" s="203"/>
      <c r="D73" s="139" t="s">
        <v>57</v>
      </c>
      <c r="E73" s="140">
        <v>28668</v>
      </c>
      <c r="F73" s="140">
        <v>3686</v>
      </c>
      <c r="G73" s="140">
        <v>2930</v>
      </c>
      <c r="H73" s="140">
        <v>10472</v>
      </c>
      <c r="I73" s="140">
        <v>769</v>
      </c>
      <c r="J73" s="140">
        <v>2534</v>
      </c>
      <c r="K73" s="140">
        <v>730</v>
      </c>
      <c r="L73" s="140">
        <v>615</v>
      </c>
      <c r="M73" s="140">
        <v>4555</v>
      </c>
      <c r="N73" s="140">
        <v>512</v>
      </c>
      <c r="O73" s="140">
        <v>2788</v>
      </c>
      <c r="P73" s="140">
        <v>1303</v>
      </c>
      <c r="Q73" s="109">
        <v>2030</v>
      </c>
      <c r="R73" s="147">
        <f t="shared" si="18"/>
        <v>727</v>
      </c>
      <c r="S73" s="127">
        <f t="shared" si="19"/>
        <v>155.79432079815808</v>
      </c>
    </row>
    <row r="74" spans="1:19" s="138" customFormat="1" ht="13.5" customHeight="1" x14ac:dyDescent="0.2">
      <c r="A74" s="139">
        <v>69</v>
      </c>
      <c r="B74" s="203" t="s">
        <v>73</v>
      </c>
      <c r="C74" s="203"/>
      <c r="D74" s="139" t="s">
        <v>57</v>
      </c>
      <c r="E74" s="140">
        <v>1045</v>
      </c>
      <c r="F74" s="140">
        <v>1158</v>
      </c>
      <c r="G74" s="140">
        <v>1203</v>
      </c>
      <c r="H74" s="140">
        <v>1907</v>
      </c>
      <c r="I74" s="140">
        <v>2213</v>
      </c>
      <c r="J74" s="140">
        <v>1881</v>
      </c>
      <c r="K74" s="140">
        <v>1895</v>
      </c>
      <c r="L74" s="140">
        <v>2299</v>
      </c>
      <c r="M74" s="140">
        <v>5574</v>
      </c>
      <c r="N74" s="140">
        <v>2710</v>
      </c>
      <c r="O74" s="140">
        <v>3276</v>
      </c>
      <c r="P74" s="140">
        <v>6065</v>
      </c>
      <c r="Q74" s="109">
        <v>3980</v>
      </c>
      <c r="R74" s="147">
        <f t="shared" si="18"/>
        <v>-2085</v>
      </c>
      <c r="S74" s="127">
        <f t="shared" si="19"/>
        <v>65.622423742786481</v>
      </c>
    </row>
    <row r="75" spans="1:19" s="138" customFormat="1" ht="13.5" customHeight="1" x14ac:dyDescent="0.2">
      <c r="A75" s="139">
        <v>70</v>
      </c>
      <c r="B75" s="203" t="s">
        <v>74</v>
      </c>
      <c r="C75" s="203"/>
      <c r="D75" s="139" t="s">
        <v>57</v>
      </c>
      <c r="E75" s="140">
        <v>750</v>
      </c>
      <c r="F75" s="140">
        <v>840</v>
      </c>
      <c r="G75" s="140">
        <v>743</v>
      </c>
      <c r="H75" s="140">
        <v>3425</v>
      </c>
      <c r="I75" s="140">
        <v>1352</v>
      </c>
      <c r="J75" s="140">
        <v>600</v>
      </c>
      <c r="K75" s="140">
        <v>758</v>
      </c>
      <c r="L75" s="140">
        <v>548</v>
      </c>
      <c r="M75" s="140">
        <v>1852</v>
      </c>
      <c r="N75" s="140">
        <v>565</v>
      </c>
      <c r="O75" s="140">
        <v>1344</v>
      </c>
      <c r="P75" s="140">
        <v>2033</v>
      </c>
      <c r="Q75" s="109">
        <v>1411</v>
      </c>
      <c r="R75" s="147">
        <f t="shared" si="18"/>
        <v>-622</v>
      </c>
      <c r="S75" s="127">
        <f t="shared" si="19"/>
        <v>69.404820462370878</v>
      </c>
    </row>
    <row r="76" spans="1:19" s="138" customFormat="1" ht="18" customHeight="1" x14ac:dyDescent="0.2">
      <c r="A76" s="135">
        <v>71</v>
      </c>
      <c r="B76" s="204" t="s">
        <v>75</v>
      </c>
      <c r="C76" s="204"/>
      <c r="D76" s="136" t="s">
        <v>23</v>
      </c>
      <c r="E76" s="137">
        <v>676</v>
      </c>
      <c r="F76" s="137">
        <v>638</v>
      </c>
      <c r="G76" s="137">
        <v>635</v>
      </c>
      <c r="H76" s="137">
        <v>619</v>
      </c>
      <c r="I76" s="137">
        <v>574</v>
      </c>
      <c r="J76" s="137">
        <v>583</v>
      </c>
      <c r="K76" s="137">
        <v>590</v>
      </c>
      <c r="L76" s="137">
        <f>SUM(L77:L79)</f>
        <v>588</v>
      </c>
      <c r="M76" s="137">
        <v>636</v>
      </c>
      <c r="N76" s="137">
        <v>636</v>
      </c>
      <c r="O76" s="137">
        <f>SUM(O77:O79)</f>
        <v>636</v>
      </c>
      <c r="P76" s="137">
        <f>SUM(P77:P79)</f>
        <v>650</v>
      </c>
      <c r="Q76" s="153">
        <v>659</v>
      </c>
      <c r="R76" s="147">
        <f t="shared" si="18"/>
        <v>9</v>
      </c>
      <c r="S76" s="127">
        <f t="shared" si="19"/>
        <v>101.38461538461539</v>
      </c>
    </row>
    <row r="77" spans="1:19" s="28" customFormat="1" ht="13.5" customHeight="1" x14ac:dyDescent="0.2">
      <c r="A77" s="120">
        <v>72</v>
      </c>
      <c r="B77" s="205" t="s">
        <v>76</v>
      </c>
      <c r="C77" s="119" t="s">
        <v>77</v>
      </c>
      <c r="D77" s="120" t="s">
        <v>23</v>
      </c>
      <c r="E77" s="11">
        <v>290</v>
      </c>
      <c r="F77" s="11">
        <v>282</v>
      </c>
      <c r="G77" s="11">
        <v>293</v>
      </c>
      <c r="H77" s="11">
        <v>237</v>
      </c>
      <c r="I77" s="11">
        <v>242</v>
      </c>
      <c r="J77" s="11">
        <v>243</v>
      </c>
      <c r="K77" s="11">
        <v>248</v>
      </c>
      <c r="L77" s="66">
        <v>236</v>
      </c>
      <c r="M77" s="66">
        <v>244</v>
      </c>
      <c r="N77" s="66">
        <v>248</v>
      </c>
      <c r="O77" s="66">
        <v>235</v>
      </c>
      <c r="P77" s="66">
        <v>221</v>
      </c>
      <c r="Q77" s="109">
        <v>226</v>
      </c>
      <c r="R77" s="147">
        <f t="shared" si="18"/>
        <v>5</v>
      </c>
      <c r="S77" s="127">
        <f t="shared" si="19"/>
        <v>102.26244343891402</v>
      </c>
    </row>
    <row r="78" spans="1:19" s="28" customFormat="1" ht="13.5" customHeight="1" x14ac:dyDescent="0.2">
      <c r="A78" s="120">
        <v>73</v>
      </c>
      <c r="B78" s="205"/>
      <c r="C78" s="119" t="s">
        <v>78</v>
      </c>
      <c r="D78" s="120" t="s">
        <v>23</v>
      </c>
      <c r="E78" s="11">
        <v>330</v>
      </c>
      <c r="F78" s="11">
        <v>305</v>
      </c>
      <c r="G78" s="11">
        <v>303</v>
      </c>
      <c r="H78" s="11">
        <v>343</v>
      </c>
      <c r="I78" s="11">
        <v>319</v>
      </c>
      <c r="J78" s="11">
        <v>312</v>
      </c>
      <c r="K78" s="11">
        <v>320</v>
      </c>
      <c r="L78" s="66">
        <v>325</v>
      </c>
      <c r="M78" s="66">
        <v>364</v>
      </c>
      <c r="N78" s="66">
        <v>339</v>
      </c>
      <c r="O78" s="66">
        <v>354</v>
      </c>
      <c r="P78" s="66">
        <v>378</v>
      </c>
      <c r="Q78" s="109">
        <v>398</v>
      </c>
      <c r="R78" s="147">
        <f t="shared" si="18"/>
        <v>20</v>
      </c>
      <c r="S78" s="127">
        <f t="shared" si="19"/>
        <v>105.29100529100531</v>
      </c>
    </row>
    <row r="79" spans="1:19" s="28" customFormat="1" ht="13.5" customHeight="1" x14ac:dyDescent="0.2">
      <c r="A79" s="120">
        <v>74</v>
      </c>
      <c r="B79" s="205"/>
      <c r="C79" s="119" t="s">
        <v>79</v>
      </c>
      <c r="D79" s="120" t="s">
        <v>23</v>
      </c>
      <c r="E79" s="11">
        <v>56</v>
      </c>
      <c r="F79" s="11">
        <v>51</v>
      </c>
      <c r="G79" s="11">
        <v>39</v>
      </c>
      <c r="H79" s="11">
        <v>39</v>
      </c>
      <c r="I79" s="11">
        <v>13</v>
      </c>
      <c r="J79" s="11">
        <v>28</v>
      </c>
      <c r="K79" s="11">
        <v>22</v>
      </c>
      <c r="L79" s="66">
        <v>27</v>
      </c>
      <c r="M79" s="66">
        <v>28</v>
      </c>
      <c r="N79" s="66">
        <v>45</v>
      </c>
      <c r="O79" s="66">
        <v>47</v>
      </c>
      <c r="P79" s="66">
        <v>51</v>
      </c>
      <c r="Q79" s="109">
        <v>35</v>
      </c>
      <c r="R79" s="147">
        <f t="shared" si="18"/>
        <v>-16</v>
      </c>
      <c r="S79" s="127">
        <f t="shared" si="19"/>
        <v>68.627450980392155</v>
      </c>
    </row>
    <row r="80" spans="1:19" s="28" customFormat="1" ht="13.5" customHeight="1" x14ac:dyDescent="0.2">
      <c r="A80" s="120">
        <v>75</v>
      </c>
      <c r="B80" s="202" t="s">
        <v>80</v>
      </c>
      <c r="C80" s="202"/>
      <c r="D80" s="120" t="s">
        <v>23</v>
      </c>
      <c r="E80" s="11">
        <v>295</v>
      </c>
      <c r="F80" s="11">
        <v>287</v>
      </c>
      <c r="G80" s="11">
        <v>285</v>
      </c>
      <c r="H80" s="11">
        <v>271</v>
      </c>
      <c r="I80" s="11">
        <v>252</v>
      </c>
      <c r="J80" s="11">
        <v>261</v>
      </c>
      <c r="K80" s="11">
        <v>257</v>
      </c>
      <c r="L80" s="66">
        <v>263</v>
      </c>
      <c r="M80" s="66">
        <v>276</v>
      </c>
      <c r="N80" s="66">
        <v>267</v>
      </c>
      <c r="O80" s="66">
        <v>271</v>
      </c>
      <c r="P80" s="66">
        <v>263</v>
      </c>
      <c r="Q80" s="109">
        <v>278</v>
      </c>
      <c r="R80" s="147">
        <f t="shared" si="18"/>
        <v>15</v>
      </c>
      <c r="S80" s="127">
        <f t="shared" si="19"/>
        <v>105.70342205323193</v>
      </c>
    </row>
    <row r="81" spans="1:19" s="28" customFormat="1" ht="13.5" customHeight="1" x14ac:dyDescent="0.2">
      <c r="A81" s="120">
        <v>76</v>
      </c>
      <c r="B81" s="199" t="s">
        <v>81</v>
      </c>
      <c r="C81" s="199"/>
      <c r="D81" s="120" t="s">
        <v>82</v>
      </c>
      <c r="E81" s="25">
        <v>14</v>
      </c>
      <c r="F81" s="25">
        <v>16.8</v>
      </c>
      <c r="G81" s="25">
        <v>16</v>
      </c>
      <c r="H81" s="25">
        <v>15.5</v>
      </c>
      <c r="I81" s="25">
        <v>16.8</v>
      </c>
      <c r="J81" s="25">
        <v>19.7</v>
      </c>
      <c r="K81" s="25">
        <v>18.399999999999999</v>
      </c>
      <c r="L81" s="80">
        <v>10.3</v>
      </c>
      <c r="M81" s="80">
        <v>29.7</v>
      </c>
      <c r="N81" s="80">
        <v>24.5</v>
      </c>
      <c r="O81" s="80">
        <v>38.299999999999997</v>
      </c>
      <c r="P81" s="80">
        <v>23.8</v>
      </c>
      <c r="Q81" s="159">
        <v>36.799999999999997</v>
      </c>
      <c r="R81" s="147">
        <f t="shared" si="18"/>
        <v>12.999999999999996</v>
      </c>
      <c r="S81" s="127">
        <f t="shared" si="19"/>
        <v>154.62184873949579</v>
      </c>
    </row>
    <row r="82" spans="1:19" s="28" customFormat="1" ht="13.5" customHeight="1" x14ac:dyDescent="0.2">
      <c r="A82" s="120">
        <v>77</v>
      </c>
      <c r="B82" s="199" t="s">
        <v>83</v>
      </c>
      <c r="C82" s="199"/>
      <c r="D82" s="120" t="s">
        <v>82</v>
      </c>
      <c r="E82" s="25">
        <v>5</v>
      </c>
      <c r="F82" s="25">
        <v>4.9000000000000004</v>
      </c>
      <c r="G82" s="25">
        <v>4</v>
      </c>
      <c r="H82" s="25">
        <v>4</v>
      </c>
      <c r="I82" s="25">
        <v>4.5</v>
      </c>
      <c r="J82" s="25">
        <v>4.7</v>
      </c>
      <c r="K82" s="25">
        <v>6.52</v>
      </c>
      <c r="L82" s="80">
        <v>4.4000000000000004</v>
      </c>
      <c r="M82" s="80">
        <v>11.9</v>
      </c>
      <c r="N82" s="80">
        <v>14</v>
      </c>
      <c r="O82" s="80">
        <v>17.600000000000001</v>
      </c>
      <c r="P82" s="80">
        <v>12.6</v>
      </c>
      <c r="Q82" s="159">
        <v>13.8</v>
      </c>
      <c r="R82" s="147">
        <f t="shared" si="18"/>
        <v>1.2000000000000011</v>
      </c>
      <c r="S82" s="127">
        <f t="shared" si="19"/>
        <v>109.52380952380953</v>
      </c>
    </row>
    <row r="83" spans="1:19" s="28" customFormat="1" ht="13.5" customHeight="1" x14ac:dyDescent="0.2">
      <c r="A83" s="120">
        <v>78</v>
      </c>
      <c r="B83" s="199" t="s">
        <v>84</v>
      </c>
      <c r="C83" s="199"/>
      <c r="D83" s="120" t="s">
        <v>82</v>
      </c>
      <c r="E83" s="25">
        <v>80</v>
      </c>
      <c r="F83" s="25">
        <v>72</v>
      </c>
      <c r="G83" s="25">
        <v>246</v>
      </c>
      <c r="H83" s="25">
        <v>175</v>
      </c>
      <c r="I83" s="25">
        <v>132</v>
      </c>
      <c r="J83" s="25">
        <v>249</v>
      </c>
      <c r="K83" s="25">
        <v>198</v>
      </c>
      <c r="L83" s="80">
        <v>1837</v>
      </c>
      <c r="M83" s="80">
        <v>14441.4</v>
      </c>
      <c r="N83" s="80">
        <v>1996</v>
      </c>
      <c r="O83" s="80">
        <v>672.7</v>
      </c>
      <c r="P83" s="80">
        <v>2107.4</v>
      </c>
      <c r="Q83" s="159">
        <v>2935.4</v>
      </c>
      <c r="R83" s="147">
        <f t="shared" si="18"/>
        <v>828</v>
      </c>
      <c r="S83" s="127">
        <f t="shared" si="19"/>
        <v>139.29012052766444</v>
      </c>
    </row>
    <row r="84" spans="1:19" s="28" customFormat="1" ht="13.5" customHeight="1" x14ac:dyDescent="0.2">
      <c r="A84" s="120">
        <v>79</v>
      </c>
      <c r="B84" s="199" t="s">
        <v>85</v>
      </c>
      <c r="C84" s="199"/>
      <c r="D84" s="120" t="s">
        <v>82</v>
      </c>
      <c r="E84" s="25">
        <v>5</v>
      </c>
      <c r="F84" s="25">
        <v>20</v>
      </c>
      <c r="G84" s="25">
        <v>28</v>
      </c>
      <c r="H84" s="25">
        <v>19.399999999999999</v>
      </c>
      <c r="I84" s="25">
        <v>24</v>
      </c>
      <c r="J84" s="25">
        <v>3.5</v>
      </c>
      <c r="K84" s="25">
        <v>4</v>
      </c>
      <c r="L84" s="80">
        <v>0.9</v>
      </c>
      <c r="M84" s="80">
        <v>13.7</v>
      </c>
      <c r="N84" s="80">
        <v>17.600000000000001</v>
      </c>
      <c r="O84" s="80">
        <v>7.7</v>
      </c>
      <c r="P84" s="80">
        <v>7</v>
      </c>
      <c r="Q84" s="159">
        <v>12</v>
      </c>
      <c r="R84" s="147">
        <f t="shared" si="18"/>
        <v>5</v>
      </c>
      <c r="S84" s="127">
        <f t="shared" si="19"/>
        <v>171.42857142857142</v>
      </c>
    </row>
    <row r="85" spans="1:19" s="28" customFormat="1" ht="13.5" customHeight="1" x14ac:dyDescent="0.2">
      <c r="A85" s="120">
        <v>80</v>
      </c>
      <c r="B85" s="199" t="s">
        <v>86</v>
      </c>
      <c r="C85" s="199"/>
      <c r="D85" s="120" t="s">
        <v>7</v>
      </c>
      <c r="E85" s="11">
        <v>1</v>
      </c>
      <c r="F85" s="11">
        <v>1</v>
      </c>
      <c r="G85" s="11">
        <v>1</v>
      </c>
      <c r="H85" s="11">
        <v>1</v>
      </c>
      <c r="I85" s="11">
        <v>1</v>
      </c>
      <c r="J85" s="11">
        <v>1</v>
      </c>
      <c r="K85" s="11">
        <v>1</v>
      </c>
      <c r="L85" s="66">
        <v>1</v>
      </c>
      <c r="M85" s="66">
        <v>1</v>
      </c>
      <c r="N85" s="66">
        <v>1</v>
      </c>
      <c r="O85" s="140">
        <v>1</v>
      </c>
      <c r="P85" s="66">
        <v>1</v>
      </c>
      <c r="Q85" s="66">
        <v>1</v>
      </c>
      <c r="R85" s="147">
        <f t="shared" si="18"/>
        <v>0</v>
      </c>
      <c r="S85" s="127">
        <f t="shared" si="19"/>
        <v>100</v>
      </c>
    </row>
    <row r="86" spans="1:19" s="28" customFormat="1" ht="13.5" customHeight="1" x14ac:dyDescent="0.2">
      <c r="A86" s="120">
        <v>81</v>
      </c>
      <c r="B86" s="199" t="s">
        <v>87</v>
      </c>
      <c r="C86" s="199"/>
      <c r="D86" s="120" t="s">
        <v>7</v>
      </c>
      <c r="E86" s="11">
        <v>11</v>
      </c>
      <c r="F86" s="11">
        <v>9</v>
      </c>
      <c r="G86" s="11">
        <v>9</v>
      </c>
      <c r="H86" s="11">
        <v>9</v>
      </c>
      <c r="I86" s="11">
        <v>8</v>
      </c>
      <c r="J86" s="11">
        <v>8</v>
      </c>
      <c r="K86" s="11">
        <v>8</v>
      </c>
      <c r="L86" s="66">
        <v>9</v>
      </c>
      <c r="M86" s="66">
        <v>10</v>
      </c>
      <c r="N86" s="66">
        <v>10</v>
      </c>
      <c r="O86" s="140">
        <v>10</v>
      </c>
      <c r="P86" s="66">
        <v>10</v>
      </c>
      <c r="Q86" s="66">
        <v>11</v>
      </c>
      <c r="R86" s="147">
        <f t="shared" si="18"/>
        <v>1</v>
      </c>
      <c r="S86" s="127">
        <f t="shared" si="19"/>
        <v>110.00000000000001</v>
      </c>
    </row>
    <row r="87" spans="1:19" s="28" customFormat="1" ht="13.5" customHeight="1" x14ac:dyDescent="0.2">
      <c r="A87" s="120">
        <v>82</v>
      </c>
      <c r="B87" s="199" t="s">
        <v>88</v>
      </c>
      <c r="C87" s="199"/>
      <c r="D87" s="120" t="s">
        <v>23</v>
      </c>
      <c r="E87" s="11">
        <v>243</v>
      </c>
      <c r="F87" s="11">
        <v>222</v>
      </c>
      <c r="G87" s="11">
        <v>206</v>
      </c>
      <c r="H87" s="11">
        <v>192</v>
      </c>
      <c r="I87" s="11">
        <v>174</v>
      </c>
      <c r="J87" s="11">
        <v>160</v>
      </c>
      <c r="K87" s="11">
        <v>160</v>
      </c>
      <c r="L87" s="66">
        <v>190</v>
      </c>
      <c r="M87" s="66">
        <v>227</v>
      </c>
      <c r="N87" s="66">
        <v>238</v>
      </c>
      <c r="O87" s="140">
        <v>256</v>
      </c>
      <c r="P87" s="66">
        <v>240</v>
      </c>
      <c r="Q87" s="66">
        <v>271</v>
      </c>
      <c r="R87" s="147">
        <f t="shared" si="18"/>
        <v>31</v>
      </c>
      <c r="S87" s="127">
        <f t="shared" si="19"/>
        <v>112.91666666666667</v>
      </c>
    </row>
    <row r="88" spans="1:19" s="28" customFormat="1" ht="13.5" customHeight="1" x14ac:dyDescent="0.2">
      <c r="A88" s="120">
        <v>83</v>
      </c>
      <c r="B88" s="199" t="s">
        <v>89</v>
      </c>
      <c r="C88" s="199"/>
      <c r="D88" s="120" t="s">
        <v>23</v>
      </c>
      <c r="E88" s="11">
        <v>120</v>
      </c>
      <c r="F88" s="11">
        <v>112</v>
      </c>
      <c r="G88" s="11">
        <v>108</v>
      </c>
      <c r="H88" s="11">
        <v>100</v>
      </c>
      <c r="I88" s="11">
        <v>90</v>
      </c>
      <c r="J88" s="11">
        <v>83</v>
      </c>
      <c r="K88" s="11">
        <v>80</v>
      </c>
      <c r="L88" s="66">
        <v>99</v>
      </c>
      <c r="M88" s="66">
        <v>110</v>
      </c>
      <c r="N88" s="66">
        <v>113</v>
      </c>
      <c r="O88" s="140">
        <v>124</v>
      </c>
      <c r="P88" s="66">
        <v>110</v>
      </c>
      <c r="Q88" s="66">
        <v>124</v>
      </c>
      <c r="R88" s="147">
        <f t="shared" si="18"/>
        <v>14</v>
      </c>
      <c r="S88" s="127">
        <f t="shared" si="19"/>
        <v>112.72727272727272</v>
      </c>
    </row>
    <row r="89" spans="1:19" s="28" customFormat="1" ht="13.5" customHeight="1" x14ac:dyDescent="0.2">
      <c r="A89" s="120">
        <v>84</v>
      </c>
      <c r="B89" s="199" t="s">
        <v>90</v>
      </c>
      <c r="C89" s="199"/>
      <c r="D89" s="120" t="s">
        <v>23</v>
      </c>
      <c r="E89" s="11">
        <v>30</v>
      </c>
      <c r="F89" s="11">
        <v>26</v>
      </c>
      <c r="G89" s="11">
        <v>33</v>
      </c>
      <c r="H89" s="11">
        <v>26</v>
      </c>
      <c r="I89" s="11">
        <v>32</v>
      </c>
      <c r="J89" s="11">
        <v>31</v>
      </c>
      <c r="K89" s="11">
        <v>32</v>
      </c>
      <c r="L89" s="66">
        <v>34</v>
      </c>
      <c r="M89" s="66">
        <v>34</v>
      </c>
      <c r="N89" s="66">
        <v>34</v>
      </c>
      <c r="O89" s="140">
        <v>33</v>
      </c>
      <c r="P89" s="66">
        <v>34</v>
      </c>
      <c r="Q89" s="66">
        <v>36</v>
      </c>
      <c r="R89" s="147">
        <f t="shared" si="18"/>
        <v>2</v>
      </c>
      <c r="S89" s="127">
        <f t="shared" si="19"/>
        <v>105.88235294117648</v>
      </c>
    </row>
    <row r="90" spans="1:19" s="28" customFormat="1" ht="13.5" customHeight="1" x14ac:dyDescent="0.2">
      <c r="A90" s="120">
        <v>85</v>
      </c>
      <c r="B90" s="199" t="s">
        <v>89</v>
      </c>
      <c r="C90" s="199"/>
      <c r="D90" s="120" t="s">
        <v>23</v>
      </c>
      <c r="E90" s="11">
        <v>23</v>
      </c>
      <c r="F90" s="11">
        <v>22</v>
      </c>
      <c r="G90" s="11">
        <v>23</v>
      </c>
      <c r="H90" s="11">
        <v>22</v>
      </c>
      <c r="I90" s="11">
        <v>23</v>
      </c>
      <c r="J90" s="11">
        <v>22</v>
      </c>
      <c r="K90" s="11">
        <v>21</v>
      </c>
      <c r="L90" s="66">
        <v>22</v>
      </c>
      <c r="M90" s="66">
        <v>19</v>
      </c>
      <c r="N90" s="66">
        <v>22</v>
      </c>
      <c r="O90" s="140">
        <v>23</v>
      </c>
      <c r="P90" s="66">
        <v>25</v>
      </c>
      <c r="Q90" s="66">
        <v>26</v>
      </c>
      <c r="R90" s="147">
        <f t="shared" si="18"/>
        <v>1</v>
      </c>
      <c r="S90" s="127">
        <f t="shared" si="19"/>
        <v>104</v>
      </c>
    </row>
    <row r="91" spans="1:19" s="28" customFormat="1" ht="13.5" customHeight="1" x14ac:dyDescent="0.2">
      <c r="A91" s="120">
        <v>86</v>
      </c>
      <c r="B91" s="199" t="s">
        <v>91</v>
      </c>
      <c r="C91" s="199"/>
      <c r="D91" s="120" t="s">
        <v>23</v>
      </c>
      <c r="E91" s="11">
        <v>17</v>
      </c>
      <c r="F91" s="11">
        <v>15</v>
      </c>
      <c r="G91" s="11">
        <v>15</v>
      </c>
      <c r="H91" s="11">
        <v>15</v>
      </c>
      <c r="I91" s="11">
        <v>15</v>
      </c>
      <c r="J91" s="11">
        <v>14</v>
      </c>
      <c r="K91" s="11">
        <v>14</v>
      </c>
      <c r="L91" s="66">
        <v>15</v>
      </c>
      <c r="M91" s="66">
        <v>14</v>
      </c>
      <c r="N91" s="66">
        <v>14</v>
      </c>
      <c r="O91" s="140">
        <v>14</v>
      </c>
      <c r="P91" s="66">
        <v>14</v>
      </c>
      <c r="Q91" s="66">
        <v>14</v>
      </c>
      <c r="R91" s="147">
        <f t="shared" si="18"/>
        <v>0</v>
      </c>
      <c r="S91" s="127">
        <f t="shared" si="19"/>
        <v>100</v>
      </c>
    </row>
    <row r="92" spans="1:19" s="28" customFormat="1" ht="13.5" customHeight="1" x14ac:dyDescent="0.2">
      <c r="A92" s="120">
        <v>87</v>
      </c>
      <c r="B92" s="199" t="s">
        <v>89</v>
      </c>
      <c r="C92" s="199"/>
      <c r="D92" s="120" t="s">
        <v>23</v>
      </c>
      <c r="E92" s="11">
        <v>15</v>
      </c>
      <c r="F92" s="11">
        <v>13</v>
      </c>
      <c r="G92" s="11">
        <v>13</v>
      </c>
      <c r="H92" s="11">
        <v>13</v>
      </c>
      <c r="I92" s="11">
        <v>13</v>
      </c>
      <c r="J92" s="11">
        <v>12</v>
      </c>
      <c r="K92" s="11">
        <v>11</v>
      </c>
      <c r="L92" s="66">
        <v>12</v>
      </c>
      <c r="M92" s="66">
        <v>12</v>
      </c>
      <c r="N92" s="66">
        <v>12</v>
      </c>
      <c r="O92" s="140">
        <v>11</v>
      </c>
      <c r="P92" s="66">
        <v>13</v>
      </c>
      <c r="Q92" s="66">
        <v>12</v>
      </c>
      <c r="R92" s="147">
        <f t="shared" si="18"/>
        <v>-1</v>
      </c>
      <c r="S92" s="127">
        <f t="shared" si="19"/>
        <v>92.307692307692307</v>
      </c>
    </row>
    <row r="93" spans="1:19" s="28" customFormat="1" ht="13.5" customHeight="1" x14ac:dyDescent="0.2">
      <c r="A93" s="120">
        <v>88</v>
      </c>
      <c r="B93" s="199" t="s">
        <v>92</v>
      </c>
      <c r="C93" s="199"/>
      <c r="D93" s="120" t="s">
        <v>23</v>
      </c>
      <c r="E93" s="11">
        <v>27</v>
      </c>
      <c r="F93" s="11">
        <v>25</v>
      </c>
      <c r="G93" s="11">
        <v>23</v>
      </c>
      <c r="H93" s="11">
        <v>18</v>
      </c>
      <c r="I93" s="11">
        <v>18</v>
      </c>
      <c r="J93" s="11">
        <v>22</v>
      </c>
      <c r="K93" s="11">
        <v>32</v>
      </c>
      <c r="L93" s="66">
        <v>37</v>
      </c>
      <c r="M93" s="66">
        <v>34</v>
      </c>
      <c r="N93" s="66">
        <v>23</v>
      </c>
      <c r="O93" s="140">
        <v>30</v>
      </c>
      <c r="P93" s="66">
        <v>28</v>
      </c>
      <c r="Q93" s="66">
        <v>41</v>
      </c>
      <c r="R93" s="147">
        <f t="shared" si="18"/>
        <v>13</v>
      </c>
      <c r="S93" s="127">
        <f t="shared" si="19"/>
        <v>146.42857142857142</v>
      </c>
    </row>
    <row r="94" spans="1:19" s="28" customFormat="1" ht="13.5" customHeight="1" x14ac:dyDescent="0.2">
      <c r="A94" s="120">
        <v>89</v>
      </c>
      <c r="B94" s="199" t="s">
        <v>93</v>
      </c>
      <c r="C94" s="199"/>
      <c r="D94" s="120" t="s">
        <v>23</v>
      </c>
      <c r="E94" s="11">
        <v>45</v>
      </c>
      <c r="F94" s="11">
        <v>41</v>
      </c>
      <c r="G94" s="11">
        <v>32</v>
      </c>
      <c r="H94" s="11">
        <v>30</v>
      </c>
      <c r="I94" s="11">
        <v>33</v>
      </c>
      <c r="J94" s="11">
        <v>27</v>
      </c>
      <c r="K94" s="11">
        <v>30</v>
      </c>
      <c r="L94" s="66">
        <v>33</v>
      </c>
      <c r="M94" s="66">
        <v>38</v>
      </c>
      <c r="N94" s="66">
        <v>48</v>
      </c>
      <c r="O94" s="140">
        <v>83</v>
      </c>
      <c r="P94" s="66">
        <v>42</v>
      </c>
      <c r="Q94" s="66">
        <v>41</v>
      </c>
      <c r="R94" s="147">
        <f t="shared" si="18"/>
        <v>-1</v>
      </c>
      <c r="S94" s="127">
        <f t="shared" si="19"/>
        <v>97.61904761904762</v>
      </c>
    </row>
    <row r="95" spans="1:19" s="28" customFormat="1" ht="13.5" customHeight="1" x14ac:dyDescent="0.2">
      <c r="A95" s="120">
        <v>90</v>
      </c>
      <c r="B95" s="199" t="s">
        <v>94</v>
      </c>
      <c r="C95" s="199"/>
      <c r="D95" s="120" t="s">
        <v>23</v>
      </c>
      <c r="E95" s="11">
        <v>1</v>
      </c>
      <c r="F95" s="11">
        <v>1</v>
      </c>
      <c r="G95" s="11">
        <v>1</v>
      </c>
      <c r="H95" s="11">
        <v>3</v>
      </c>
      <c r="I95" s="11">
        <v>1</v>
      </c>
      <c r="J95" s="11"/>
      <c r="K95" s="11"/>
      <c r="L95" s="66">
        <v>1</v>
      </c>
      <c r="M95" s="66"/>
      <c r="N95" s="66">
        <v>1</v>
      </c>
      <c r="O95" s="66" t="s">
        <v>120</v>
      </c>
      <c r="P95" s="66" t="s">
        <v>120</v>
      </c>
      <c r="Q95" s="7" t="s">
        <v>120</v>
      </c>
      <c r="R95" s="147" t="s">
        <v>120</v>
      </c>
      <c r="S95" s="127" t="s">
        <v>120</v>
      </c>
    </row>
    <row r="96" spans="1:19" s="28" customFormat="1" ht="13.5" customHeight="1" x14ac:dyDescent="0.2">
      <c r="A96" s="120">
        <v>91</v>
      </c>
      <c r="B96" s="199" t="s">
        <v>95</v>
      </c>
      <c r="C96" s="199"/>
      <c r="D96" s="120" t="s">
        <v>23</v>
      </c>
      <c r="E96" s="11">
        <v>1</v>
      </c>
      <c r="F96" s="11">
        <v>1</v>
      </c>
      <c r="G96" s="11">
        <v>1</v>
      </c>
      <c r="H96" s="11">
        <v>3</v>
      </c>
      <c r="I96" s="11">
        <v>1</v>
      </c>
      <c r="J96" s="11"/>
      <c r="K96" s="11"/>
      <c r="L96" s="66">
        <v>1</v>
      </c>
      <c r="M96" s="66"/>
      <c r="N96" s="66">
        <v>1</v>
      </c>
      <c r="O96" s="66" t="s">
        <v>120</v>
      </c>
      <c r="P96" s="66" t="s">
        <v>120</v>
      </c>
      <c r="Q96" s="7" t="s">
        <v>120</v>
      </c>
      <c r="R96" s="147" t="s">
        <v>120</v>
      </c>
      <c r="S96" s="127" t="s">
        <v>120</v>
      </c>
    </row>
    <row r="97" spans="1:19" s="28" customFormat="1" ht="27" customHeight="1" x14ac:dyDescent="0.2">
      <c r="A97" s="120">
        <v>92</v>
      </c>
      <c r="B97" s="199" t="s">
        <v>96</v>
      </c>
      <c r="C97" s="199"/>
      <c r="D97" s="120" t="s">
        <v>23</v>
      </c>
      <c r="E97" s="11" t="s">
        <v>120</v>
      </c>
      <c r="F97" s="11" t="s">
        <v>120</v>
      </c>
      <c r="G97" s="11">
        <v>1</v>
      </c>
      <c r="H97" s="11">
        <v>1</v>
      </c>
      <c r="I97" s="11">
        <v>2</v>
      </c>
      <c r="J97" s="11">
        <v>1</v>
      </c>
      <c r="K97" s="11"/>
      <c r="L97" s="66"/>
      <c r="M97" s="66"/>
      <c r="N97" s="66"/>
      <c r="O97" s="66" t="s">
        <v>120</v>
      </c>
      <c r="P97" s="66" t="s">
        <v>120</v>
      </c>
      <c r="Q97" s="7" t="s">
        <v>120</v>
      </c>
      <c r="R97" s="147" t="s">
        <v>120</v>
      </c>
      <c r="S97" s="127" t="s">
        <v>120</v>
      </c>
    </row>
    <row r="98" spans="1:19" s="28" customFormat="1" ht="13.5" customHeight="1" x14ac:dyDescent="0.2">
      <c r="A98" s="120">
        <v>93</v>
      </c>
      <c r="B98" s="199" t="s">
        <v>97</v>
      </c>
      <c r="C98" s="199"/>
      <c r="D98" s="120" t="s">
        <v>23</v>
      </c>
      <c r="E98" s="11" t="s">
        <v>120</v>
      </c>
      <c r="F98" s="11" t="s">
        <v>120</v>
      </c>
      <c r="G98" s="11">
        <v>5</v>
      </c>
      <c r="H98" s="11"/>
      <c r="I98" s="11"/>
      <c r="J98" s="11"/>
      <c r="K98" s="11"/>
      <c r="L98" s="66"/>
      <c r="M98" s="66"/>
      <c r="N98" s="66"/>
      <c r="O98" s="66" t="s">
        <v>120</v>
      </c>
      <c r="P98" s="66" t="s">
        <v>120</v>
      </c>
      <c r="Q98" s="7" t="s">
        <v>120</v>
      </c>
      <c r="R98" s="147" t="s">
        <v>120</v>
      </c>
      <c r="S98" s="127" t="s">
        <v>120</v>
      </c>
    </row>
    <row r="99" spans="1:19" s="28" customFormat="1" ht="13.5" customHeight="1" x14ac:dyDescent="0.2">
      <c r="A99" s="120">
        <v>94</v>
      </c>
      <c r="B99" s="199" t="s">
        <v>98</v>
      </c>
      <c r="C99" s="199"/>
      <c r="D99" s="120" t="s">
        <v>23</v>
      </c>
      <c r="E99" s="11">
        <v>28</v>
      </c>
      <c r="F99" s="11">
        <v>21</v>
      </c>
      <c r="G99" s="11">
        <v>27</v>
      </c>
      <c r="H99" s="11">
        <v>17</v>
      </c>
      <c r="I99" s="11">
        <v>17</v>
      </c>
      <c r="J99" s="11">
        <v>19</v>
      </c>
      <c r="K99" s="11">
        <v>18</v>
      </c>
      <c r="L99" s="66">
        <v>14</v>
      </c>
      <c r="M99" s="66">
        <v>16</v>
      </c>
      <c r="N99" s="66">
        <v>16</v>
      </c>
      <c r="O99" s="66">
        <v>15</v>
      </c>
      <c r="P99" s="66">
        <v>31</v>
      </c>
      <c r="Q99" s="7">
        <v>12</v>
      </c>
      <c r="R99" s="147">
        <f t="shared" si="18"/>
        <v>-19</v>
      </c>
      <c r="S99" s="127">
        <f t="shared" si="19"/>
        <v>38.70967741935484</v>
      </c>
    </row>
    <row r="100" spans="1:19" s="28" customFormat="1" ht="13.5" customHeight="1" x14ac:dyDescent="0.2">
      <c r="A100" s="120">
        <v>95</v>
      </c>
      <c r="B100" s="199" t="s">
        <v>99</v>
      </c>
      <c r="C100" s="199"/>
      <c r="D100" s="120" t="s">
        <v>7</v>
      </c>
      <c r="E100" s="11">
        <v>4</v>
      </c>
      <c r="F100" s="11">
        <v>7</v>
      </c>
      <c r="G100" s="11">
        <v>8</v>
      </c>
      <c r="H100" s="11">
        <v>3</v>
      </c>
      <c r="I100" s="11">
        <v>3</v>
      </c>
      <c r="J100" s="11">
        <v>10</v>
      </c>
      <c r="K100" s="11">
        <v>10</v>
      </c>
      <c r="L100" s="66">
        <v>10</v>
      </c>
      <c r="M100" s="66">
        <v>4</v>
      </c>
      <c r="N100" s="66">
        <v>7</v>
      </c>
      <c r="O100" s="66">
        <v>13</v>
      </c>
      <c r="P100" s="66">
        <v>17</v>
      </c>
      <c r="Q100" s="66">
        <v>9</v>
      </c>
      <c r="R100" s="147">
        <f t="shared" si="18"/>
        <v>-8</v>
      </c>
      <c r="S100" s="127">
        <f t="shared" si="19"/>
        <v>52.941176470588239</v>
      </c>
    </row>
    <row r="101" spans="1:19" s="28" customFormat="1" ht="13.5" customHeight="1" x14ac:dyDescent="0.2">
      <c r="A101" s="120">
        <v>96</v>
      </c>
      <c r="B101" s="199" t="s">
        <v>100</v>
      </c>
      <c r="C101" s="199"/>
      <c r="D101" s="120" t="s">
        <v>23</v>
      </c>
      <c r="E101" s="11">
        <v>2</v>
      </c>
      <c r="F101" s="11">
        <v>11</v>
      </c>
      <c r="G101" s="11">
        <v>7</v>
      </c>
      <c r="H101" s="11">
        <v>2</v>
      </c>
      <c r="I101" s="11">
        <v>2</v>
      </c>
      <c r="J101" s="11">
        <v>8</v>
      </c>
      <c r="K101" s="11">
        <v>10</v>
      </c>
      <c r="L101" s="66">
        <v>7</v>
      </c>
      <c r="M101" s="66">
        <v>2</v>
      </c>
      <c r="N101" s="66">
        <v>7</v>
      </c>
      <c r="O101" s="66">
        <v>10</v>
      </c>
      <c r="P101" s="66">
        <v>15</v>
      </c>
      <c r="Q101" s="66">
        <v>5</v>
      </c>
      <c r="R101" s="147">
        <f t="shared" si="18"/>
        <v>-10</v>
      </c>
      <c r="S101" s="127">
        <f t="shared" si="19"/>
        <v>33.333333333333329</v>
      </c>
    </row>
    <row r="102" spans="1:19" s="28" customFormat="1" ht="19.5" customHeight="1" x14ac:dyDescent="0.2">
      <c r="A102" s="200" t="s">
        <v>101</v>
      </c>
      <c r="B102" s="200"/>
      <c r="C102" s="200"/>
      <c r="D102" s="200"/>
      <c r="E102" s="200"/>
      <c r="F102" s="200"/>
      <c r="G102" s="200"/>
      <c r="H102" s="200"/>
      <c r="I102" s="200"/>
      <c r="J102" s="200"/>
      <c r="K102" s="200"/>
      <c r="L102" s="200"/>
      <c r="M102" s="200"/>
      <c r="N102" s="200"/>
      <c r="O102" s="200"/>
      <c r="P102" s="200"/>
      <c r="Q102" s="200"/>
      <c r="R102" s="200"/>
      <c r="S102" s="200"/>
    </row>
    <row r="103" spans="1:19" s="28" customFormat="1" ht="18" customHeight="1" x14ac:dyDescent="0.2">
      <c r="L103" s="100"/>
      <c r="M103" s="100"/>
      <c r="N103" s="100"/>
      <c r="O103" s="100"/>
      <c r="P103" s="100"/>
      <c r="Q103" s="100"/>
    </row>
    <row r="104" spans="1:19" s="28" customFormat="1" ht="18" customHeight="1" x14ac:dyDescent="0.2">
      <c r="L104" s="100"/>
      <c r="M104" s="100"/>
      <c r="N104" s="100"/>
      <c r="O104" s="100"/>
      <c r="P104" s="100"/>
      <c r="Q104" s="100"/>
    </row>
    <row r="105" spans="1:19" s="28" customFormat="1" ht="18" customHeight="1" x14ac:dyDescent="0.2">
      <c r="B105" s="201" t="s">
        <v>102</v>
      </c>
      <c r="C105" s="201"/>
      <c r="D105" s="29"/>
      <c r="L105" s="100"/>
      <c r="M105" s="100"/>
      <c r="N105" s="100"/>
      <c r="O105" s="100"/>
      <c r="P105" s="100"/>
      <c r="Q105" s="100"/>
    </row>
    <row r="106" spans="1:19" s="28" customFormat="1" ht="18" customHeight="1" x14ac:dyDescent="0.2">
      <c r="B106" s="198" t="s">
        <v>121</v>
      </c>
      <c r="C106" s="198"/>
      <c r="D106" s="198"/>
      <c r="E106" s="198"/>
      <c r="F106" s="198"/>
      <c r="G106" s="198"/>
      <c r="H106" s="198"/>
      <c r="I106" s="198"/>
      <c r="J106" s="198"/>
      <c r="K106" s="198"/>
      <c r="L106" s="198"/>
      <c r="M106" s="198"/>
      <c r="N106" s="198"/>
      <c r="O106" s="198"/>
      <c r="P106" s="198"/>
      <c r="Q106" s="198"/>
      <c r="R106" s="198"/>
    </row>
    <row r="107" spans="1:19" s="28" customFormat="1" x14ac:dyDescent="0.2">
      <c r="L107" s="100"/>
      <c r="M107" s="100"/>
      <c r="N107" s="100"/>
      <c r="O107" s="100"/>
      <c r="P107" s="100"/>
      <c r="Q107" s="100"/>
    </row>
  </sheetData>
  <mergeCells count="112">
    <mergeCell ref="R4:S4"/>
    <mergeCell ref="B6:C6"/>
    <mergeCell ref="B7:C7"/>
    <mergeCell ref="A2:S2"/>
    <mergeCell ref="J3:S3"/>
    <mergeCell ref="A4:A5"/>
    <mergeCell ref="B4:C5"/>
    <mergeCell ref="D4:D5"/>
    <mergeCell ref="E4:E5"/>
    <mergeCell ref="G4:G5"/>
    <mergeCell ref="H4:H5"/>
    <mergeCell ref="I4:I5"/>
    <mergeCell ref="J4:J5"/>
    <mergeCell ref="N4:N5"/>
    <mergeCell ref="O4:O5"/>
    <mergeCell ref="P4:P5"/>
    <mergeCell ref="Q4:Q5"/>
    <mergeCell ref="B8:C8"/>
    <mergeCell ref="B9:C9"/>
    <mergeCell ref="B10:C10"/>
    <mergeCell ref="B11:C11"/>
    <mergeCell ref="B12:C12"/>
    <mergeCell ref="B13:C13"/>
    <mergeCell ref="K4:K5"/>
    <mergeCell ref="L4:L5"/>
    <mergeCell ref="M4:M5"/>
    <mergeCell ref="F4:F5"/>
    <mergeCell ref="B20:C20"/>
    <mergeCell ref="B21:C21"/>
    <mergeCell ref="B22:C22"/>
    <mergeCell ref="B23:C23"/>
    <mergeCell ref="B24:C24"/>
    <mergeCell ref="B25:C25"/>
    <mergeCell ref="B14:C14"/>
    <mergeCell ref="B15:C15"/>
    <mergeCell ref="B16:C16"/>
    <mergeCell ref="B17:C17"/>
    <mergeCell ref="B18:C18"/>
    <mergeCell ref="B19:C19"/>
    <mergeCell ref="B32:C32"/>
    <mergeCell ref="B33:C33"/>
    <mergeCell ref="B34:C34"/>
    <mergeCell ref="B35:C35"/>
    <mergeCell ref="B36:C36"/>
    <mergeCell ref="B37:C37"/>
    <mergeCell ref="B26:C26"/>
    <mergeCell ref="B27:C27"/>
    <mergeCell ref="B28:C28"/>
    <mergeCell ref="B29:C29"/>
    <mergeCell ref="B30:C30"/>
    <mergeCell ref="B31:C31"/>
    <mergeCell ref="B47:B48"/>
    <mergeCell ref="B49:C49"/>
    <mergeCell ref="B50:C50"/>
    <mergeCell ref="B51:C51"/>
    <mergeCell ref="B52:C52"/>
    <mergeCell ref="B53:C53"/>
    <mergeCell ref="B38:C38"/>
    <mergeCell ref="B39:C39"/>
    <mergeCell ref="B40:C40"/>
    <mergeCell ref="B41:B42"/>
    <mergeCell ref="B43:B44"/>
    <mergeCell ref="B45:B46"/>
    <mergeCell ref="B60:C60"/>
    <mergeCell ref="B61:C61"/>
    <mergeCell ref="B62:C62"/>
    <mergeCell ref="B63:C63"/>
    <mergeCell ref="B64:C64"/>
    <mergeCell ref="B65:C65"/>
    <mergeCell ref="B54:C54"/>
    <mergeCell ref="B55:C55"/>
    <mergeCell ref="B56:C56"/>
    <mergeCell ref="B57:C57"/>
    <mergeCell ref="B58:C58"/>
    <mergeCell ref="B59:C59"/>
    <mergeCell ref="B72:C72"/>
    <mergeCell ref="B73:C73"/>
    <mergeCell ref="B74:C74"/>
    <mergeCell ref="B75:C75"/>
    <mergeCell ref="B76:C76"/>
    <mergeCell ref="B77:B79"/>
    <mergeCell ref="B66:C66"/>
    <mergeCell ref="B67:C67"/>
    <mergeCell ref="B68:C68"/>
    <mergeCell ref="B69:C69"/>
    <mergeCell ref="B70:C70"/>
    <mergeCell ref="B71:C71"/>
    <mergeCell ref="B86:C86"/>
    <mergeCell ref="B87:C87"/>
    <mergeCell ref="B88:C88"/>
    <mergeCell ref="B89:C89"/>
    <mergeCell ref="B90:C90"/>
    <mergeCell ref="B91:C91"/>
    <mergeCell ref="B80:C80"/>
    <mergeCell ref="B81:C81"/>
    <mergeCell ref="B82:C82"/>
    <mergeCell ref="B83:C83"/>
    <mergeCell ref="B84:C84"/>
    <mergeCell ref="B85:C85"/>
    <mergeCell ref="B106:R106"/>
    <mergeCell ref="B98:C98"/>
    <mergeCell ref="B99:C99"/>
    <mergeCell ref="B100:C100"/>
    <mergeCell ref="B101:C101"/>
    <mergeCell ref="A102:S102"/>
    <mergeCell ref="B105:C105"/>
    <mergeCell ref="B92:C92"/>
    <mergeCell ref="B93:C93"/>
    <mergeCell ref="B94:C94"/>
    <mergeCell ref="B95:C95"/>
    <mergeCell ref="B96:C96"/>
    <mergeCell ref="B97:C97"/>
  </mergeCells>
  <pageMargins left="0.62" right="0.43307086614173229" top="0.52" bottom="0.37" header="0.15748031496062992" footer="0.15748031496062992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FF00"/>
  </sheetPr>
  <dimension ref="A1:V106"/>
  <sheetViews>
    <sheetView workbookViewId="0">
      <pane xSplit="4" ySplit="5" topLeftCell="E69" activePane="bottomRight" state="frozen"/>
      <selection activeCell="T15" sqref="T15"/>
      <selection pane="topRight" activeCell="T15" sqref="T15"/>
      <selection pane="bottomLeft" activeCell="T15" sqref="T15"/>
      <selection pane="bottomRight" activeCell="A72" sqref="A72:XFD72"/>
    </sheetView>
  </sheetViews>
  <sheetFormatPr defaultRowHeight="11.25" x14ac:dyDescent="0.2"/>
  <cols>
    <col min="1" max="1" width="3.5703125" style="1" customWidth="1"/>
    <col min="2" max="2" width="15.85546875" style="1" customWidth="1"/>
    <col min="3" max="3" width="14.7109375" style="1" customWidth="1"/>
    <col min="4" max="4" width="6.5703125" style="1" customWidth="1"/>
    <col min="5" max="17" width="6.85546875" style="1" customWidth="1"/>
    <col min="18" max="18" width="7" style="1" customWidth="1"/>
    <col min="19" max="19" width="6.140625" style="1" customWidth="1"/>
    <col min="20" max="20" width="0.7109375" style="1" customWidth="1"/>
    <col min="21" max="253" width="9.140625" style="1"/>
    <col min="254" max="254" width="3.7109375" style="1" customWidth="1"/>
    <col min="255" max="255" width="17.85546875" style="1" customWidth="1"/>
    <col min="256" max="256" width="15.85546875" style="1" customWidth="1"/>
    <col min="257" max="257" width="7.28515625" style="1" customWidth="1"/>
    <col min="258" max="263" width="7" style="1" customWidth="1"/>
    <col min="264" max="509" width="9.140625" style="1"/>
    <col min="510" max="510" width="3.7109375" style="1" customWidth="1"/>
    <col min="511" max="511" width="17.85546875" style="1" customWidth="1"/>
    <col min="512" max="512" width="15.85546875" style="1" customWidth="1"/>
    <col min="513" max="513" width="7.28515625" style="1" customWidth="1"/>
    <col min="514" max="519" width="7" style="1" customWidth="1"/>
    <col min="520" max="765" width="9.140625" style="1"/>
    <col min="766" max="766" width="3.7109375" style="1" customWidth="1"/>
    <col min="767" max="767" width="17.85546875" style="1" customWidth="1"/>
    <col min="768" max="768" width="15.85546875" style="1" customWidth="1"/>
    <col min="769" max="769" width="7.28515625" style="1" customWidth="1"/>
    <col min="770" max="775" width="7" style="1" customWidth="1"/>
    <col min="776" max="1021" width="9.140625" style="1"/>
    <col min="1022" max="1022" width="3.7109375" style="1" customWidth="1"/>
    <col min="1023" max="1023" width="17.85546875" style="1" customWidth="1"/>
    <col min="1024" max="1024" width="15.85546875" style="1" customWidth="1"/>
    <col min="1025" max="1025" width="7.28515625" style="1" customWidth="1"/>
    <col min="1026" max="1031" width="7" style="1" customWidth="1"/>
    <col min="1032" max="1277" width="9.140625" style="1"/>
    <col min="1278" max="1278" width="3.7109375" style="1" customWidth="1"/>
    <col min="1279" max="1279" width="17.85546875" style="1" customWidth="1"/>
    <col min="1280" max="1280" width="15.85546875" style="1" customWidth="1"/>
    <col min="1281" max="1281" width="7.28515625" style="1" customWidth="1"/>
    <col min="1282" max="1287" width="7" style="1" customWidth="1"/>
    <col min="1288" max="1533" width="9.140625" style="1"/>
    <col min="1534" max="1534" width="3.7109375" style="1" customWidth="1"/>
    <col min="1535" max="1535" width="17.85546875" style="1" customWidth="1"/>
    <col min="1536" max="1536" width="15.85546875" style="1" customWidth="1"/>
    <col min="1537" max="1537" width="7.28515625" style="1" customWidth="1"/>
    <col min="1538" max="1543" width="7" style="1" customWidth="1"/>
    <col min="1544" max="1789" width="9.140625" style="1"/>
    <col min="1790" max="1790" width="3.7109375" style="1" customWidth="1"/>
    <col min="1791" max="1791" width="17.85546875" style="1" customWidth="1"/>
    <col min="1792" max="1792" width="15.85546875" style="1" customWidth="1"/>
    <col min="1793" max="1793" width="7.28515625" style="1" customWidth="1"/>
    <col min="1794" max="1799" width="7" style="1" customWidth="1"/>
    <col min="1800" max="2045" width="9.140625" style="1"/>
    <col min="2046" max="2046" width="3.7109375" style="1" customWidth="1"/>
    <col min="2047" max="2047" width="17.85546875" style="1" customWidth="1"/>
    <col min="2048" max="2048" width="15.85546875" style="1" customWidth="1"/>
    <col min="2049" max="2049" width="7.28515625" style="1" customWidth="1"/>
    <col min="2050" max="2055" width="7" style="1" customWidth="1"/>
    <col min="2056" max="2301" width="9.140625" style="1"/>
    <col min="2302" max="2302" width="3.7109375" style="1" customWidth="1"/>
    <col min="2303" max="2303" width="17.85546875" style="1" customWidth="1"/>
    <col min="2304" max="2304" width="15.85546875" style="1" customWidth="1"/>
    <col min="2305" max="2305" width="7.28515625" style="1" customWidth="1"/>
    <col min="2306" max="2311" width="7" style="1" customWidth="1"/>
    <col min="2312" max="2557" width="9.140625" style="1"/>
    <col min="2558" max="2558" width="3.7109375" style="1" customWidth="1"/>
    <col min="2559" max="2559" width="17.85546875" style="1" customWidth="1"/>
    <col min="2560" max="2560" width="15.85546875" style="1" customWidth="1"/>
    <col min="2561" max="2561" width="7.28515625" style="1" customWidth="1"/>
    <col min="2562" max="2567" width="7" style="1" customWidth="1"/>
    <col min="2568" max="2813" width="9.140625" style="1"/>
    <col min="2814" max="2814" width="3.7109375" style="1" customWidth="1"/>
    <col min="2815" max="2815" width="17.85546875" style="1" customWidth="1"/>
    <col min="2816" max="2816" width="15.85546875" style="1" customWidth="1"/>
    <col min="2817" max="2817" width="7.28515625" style="1" customWidth="1"/>
    <col min="2818" max="2823" width="7" style="1" customWidth="1"/>
    <col min="2824" max="3069" width="9.140625" style="1"/>
    <col min="3070" max="3070" width="3.7109375" style="1" customWidth="1"/>
    <col min="3071" max="3071" width="17.85546875" style="1" customWidth="1"/>
    <col min="3072" max="3072" width="15.85546875" style="1" customWidth="1"/>
    <col min="3073" max="3073" width="7.28515625" style="1" customWidth="1"/>
    <col min="3074" max="3079" width="7" style="1" customWidth="1"/>
    <col min="3080" max="3325" width="9.140625" style="1"/>
    <col min="3326" max="3326" width="3.7109375" style="1" customWidth="1"/>
    <col min="3327" max="3327" width="17.85546875" style="1" customWidth="1"/>
    <col min="3328" max="3328" width="15.85546875" style="1" customWidth="1"/>
    <col min="3329" max="3329" width="7.28515625" style="1" customWidth="1"/>
    <col min="3330" max="3335" width="7" style="1" customWidth="1"/>
    <col min="3336" max="3581" width="9.140625" style="1"/>
    <col min="3582" max="3582" width="3.7109375" style="1" customWidth="1"/>
    <col min="3583" max="3583" width="17.85546875" style="1" customWidth="1"/>
    <col min="3584" max="3584" width="15.85546875" style="1" customWidth="1"/>
    <col min="3585" max="3585" width="7.28515625" style="1" customWidth="1"/>
    <col min="3586" max="3591" width="7" style="1" customWidth="1"/>
    <col min="3592" max="3837" width="9.140625" style="1"/>
    <col min="3838" max="3838" width="3.7109375" style="1" customWidth="1"/>
    <col min="3839" max="3839" width="17.85546875" style="1" customWidth="1"/>
    <col min="3840" max="3840" width="15.85546875" style="1" customWidth="1"/>
    <col min="3841" max="3841" width="7.28515625" style="1" customWidth="1"/>
    <col min="3842" max="3847" width="7" style="1" customWidth="1"/>
    <col min="3848" max="4093" width="9.140625" style="1"/>
    <col min="4094" max="4094" width="3.7109375" style="1" customWidth="1"/>
    <col min="4095" max="4095" width="17.85546875" style="1" customWidth="1"/>
    <col min="4096" max="4096" width="15.85546875" style="1" customWidth="1"/>
    <col min="4097" max="4097" width="7.28515625" style="1" customWidth="1"/>
    <col min="4098" max="4103" width="7" style="1" customWidth="1"/>
    <col min="4104" max="4349" width="9.140625" style="1"/>
    <col min="4350" max="4350" width="3.7109375" style="1" customWidth="1"/>
    <col min="4351" max="4351" width="17.85546875" style="1" customWidth="1"/>
    <col min="4352" max="4352" width="15.85546875" style="1" customWidth="1"/>
    <col min="4353" max="4353" width="7.28515625" style="1" customWidth="1"/>
    <col min="4354" max="4359" width="7" style="1" customWidth="1"/>
    <col min="4360" max="4605" width="9.140625" style="1"/>
    <col min="4606" max="4606" width="3.7109375" style="1" customWidth="1"/>
    <col min="4607" max="4607" width="17.85546875" style="1" customWidth="1"/>
    <col min="4608" max="4608" width="15.85546875" style="1" customWidth="1"/>
    <col min="4609" max="4609" width="7.28515625" style="1" customWidth="1"/>
    <col min="4610" max="4615" width="7" style="1" customWidth="1"/>
    <col min="4616" max="4861" width="9.140625" style="1"/>
    <col min="4862" max="4862" width="3.7109375" style="1" customWidth="1"/>
    <col min="4863" max="4863" width="17.85546875" style="1" customWidth="1"/>
    <col min="4864" max="4864" width="15.85546875" style="1" customWidth="1"/>
    <col min="4865" max="4865" width="7.28515625" style="1" customWidth="1"/>
    <col min="4866" max="4871" width="7" style="1" customWidth="1"/>
    <col min="4872" max="5117" width="9.140625" style="1"/>
    <col min="5118" max="5118" width="3.7109375" style="1" customWidth="1"/>
    <col min="5119" max="5119" width="17.85546875" style="1" customWidth="1"/>
    <col min="5120" max="5120" width="15.85546875" style="1" customWidth="1"/>
    <col min="5121" max="5121" width="7.28515625" style="1" customWidth="1"/>
    <col min="5122" max="5127" width="7" style="1" customWidth="1"/>
    <col min="5128" max="5373" width="9.140625" style="1"/>
    <col min="5374" max="5374" width="3.7109375" style="1" customWidth="1"/>
    <col min="5375" max="5375" width="17.85546875" style="1" customWidth="1"/>
    <col min="5376" max="5376" width="15.85546875" style="1" customWidth="1"/>
    <col min="5377" max="5377" width="7.28515625" style="1" customWidth="1"/>
    <col min="5378" max="5383" width="7" style="1" customWidth="1"/>
    <col min="5384" max="5629" width="9.140625" style="1"/>
    <col min="5630" max="5630" width="3.7109375" style="1" customWidth="1"/>
    <col min="5631" max="5631" width="17.85546875" style="1" customWidth="1"/>
    <col min="5632" max="5632" width="15.85546875" style="1" customWidth="1"/>
    <col min="5633" max="5633" width="7.28515625" style="1" customWidth="1"/>
    <col min="5634" max="5639" width="7" style="1" customWidth="1"/>
    <col min="5640" max="5885" width="9.140625" style="1"/>
    <col min="5886" max="5886" width="3.7109375" style="1" customWidth="1"/>
    <col min="5887" max="5887" width="17.85546875" style="1" customWidth="1"/>
    <col min="5888" max="5888" width="15.85546875" style="1" customWidth="1"/>
    <col min="5889" max="5889" width="7.28515625" style="1" customWidth="1"/>
    <col min="5890" max="5895" width="7" style="1" customWidth="1"/>
    <col min="5896" max="6141" width="9.140625" style="1"/>
    <col min="6142" max="6142" width="3.7109375" style="1" customWidth="1"/>
    <col min="6143" max="6143" width="17.85546875" style="1" customWidth="1"/>
    <col min="6144" max="6144" width="15.85546875" style="1" customWidth="1"/>
    <col min="6145" max="6145" width="7.28515625" style="1" customWidth="1"/>
    <col min="6146" max="6151" width="7" style="1" customWidth="1"/>
    <col min="6152" max="6397" width="9.140625" style="1"/>
    <col min="6398" max="6398" width="3.7109375" style="1" customWidth="1"/>
    <col min="6399" max="6399" width="17.85546875" style="1" customWidth="1"/>
    <col min="6400" max="6400" width="15.85546875" style="1" customWidth="1"/>
    <col min="6401" max="6401" width="7.28515625" style="1" customWidth="1"/>
    <col min="6402" max="6407" width="7" style="1" customWidth="1"/>
    <col min="6408" max="6653" width="9.140625" style="1"/>
    <col min="6654" max="6654" width="3.7109375" style="1" customWidth="1"/>
    <col min="6655" max="6655" width="17.85546875" style="1" customWidth="1"/>
    <col min="6656" max="6656" width="15.85546875" style="1" customWidth="1"/>
    <col min="6657" max="6657" width="7.28515625" style="1" customWidth="1"/>
    <col min="6658" max="6663" width="7" style="1" customWidth="1"/>
    <col min="6664" max="6909" width="9.140625" style="1"/>
    <col min="6910" max="6910" width="3.7109375" style="1" customWidth="1"/>
    <col min="6911" max="6911" width="17.85546875" style="1" customWidth="1"/>
    <col min="6912" max="6912" width="15.85546875" style="1" customWidth="1"/>
    <col min="6913" max="6913" width="7.28515625" style="1" customWidth="1"/>
    <col min="6914" max="6919" width="7" style="1" customWidth="1"/>
    <col min="6920" max="7165" width="9.140625" style="1"/>
    <col min="7166" max="7166" width="3.7109375" style="1" customWidth="1"/>
    <col min="7167" max="7167" width="17.85546875" style="1" customWidth="1"/>
    <col min="7168" max="7168" width="15.85546875" style="1" customWidth="1"/>
    <col min="7169" max="7169" width="7.28515625" style="1" customWidth="1"/>
    <col min="7170" max="7175" width="7" style="1" customWidth="1"/>
    <col min="7176" max="7421" width="9.140625" style="1"/>
    <col min="7422" max="7422" width="3.7109375" style="1" customWidth="1"/>
    <col min="7423" max="7423" width="17.85546875" style="1" customWidth="1"/>
    <col min="7424" max="7424" width="15.85546875" style="1" customWidth="1"/>
    <col min="7425" max="7425" width="7.28515625" style="1" customWidth="1"/>
    <col min="7426" max="7431" width="7" style="1" customWidth="1"/>
    <col min="7432" max="7677" width="9.140625" style="1"/>
    <col min="7678" max="7678" width="3.7109375" style="1" customWidth="1"/>
    <col min="7679" max="7679" width="17.85546875" style="1" customWidth="1"/>
    <col min="7680" max="7680" width="15.85546875" style="1" customWidth="1"/>
    <col min="7681" max="7681" width="7.28515625" style="1" customWidth="1"/>
    <col min="7682" max="7687" width="7" style="1" customWidth="1"/>
    <col min="7688" max="7933" width="9.140625" style="1"/>
    <col min="7934" max="7934" width="3.7109375" style="1" customWidth="1"/>
    <col min="7935" max="7935" width="17.85546875" style="1" customWidth="1"/>
    <col min="7936" max="7936" width="15.85546875" style="1" customWidth="1"/>
    <col min="7937" max="7937" width="7.28515625" style="1" customWidth="1"/>
    <col min="7938" max="7943" width="7" style="1" customWidth="1"/>
    <col min="7944" max="8189" width="9.140625" style="1"/>
    <col min="8190" max="8190" width="3.7109375" style="1" customWidth="1"/>
    <col min="8191" max="8191" width="17.85546875" style="1" customWidth="1"/>
    <col min="8192" max="8192" width="15.85546875" style="1" customWidth="1"/>
    <col min="8193" max="8193" width="7.28515625" style="1" customWidth="1"/>
    <col min="8194" max="8199" width="7" style="1" customWidth="1"/>
    <col min="8200" max="8445" width="9.140625" style="1"/>
    <col min="8446" max="8446" width="3.7109375" style="1" customWidth="1"/>
    <col min="8447" max="8447" width="17.85546875" style="1" customWidth="1"/>
    <col min="8448" max="8448" width="15.85546875" style="1" customWidth="1"/>
    <col min="8449" max="8449" width="7.28515625" style="1" customWidth="1"/>
    <col min="8450" max="8455" width="7" style="1" customWidth="1"/>
    <col min="8456" max="8701" width="9.140625" style="1"/>
    <col min="8702" max="8702" width="3.7109375" style="1" customWidth="1"/>
    <col min="8703" max="8703" width="17.85546875" style="1" customWidth="1"/>
    <col min="8704" max="8704" width="15.85546875" style="1" customWidth="1"/>
    <col min="8705" max="8705" width="7.28515625" style="1" customWidth="1"/>
    <col min="8706" max="8711" width="7" style="1" customWidth="1"/>
    <col min="8712" max="8957" width="9.140625" style="1"/>
    <col min="8958" max="8958" width="3.7109375" style="1" customWidth="1"/>
    <col min="8959" max="8959" width="17.85546875" style="1" customWidth="1"/>
    <col min="8960" max="8960" width="15.85546875" style="1" customWidth="1"/>
    <col min="8961" max="8961" width="7.28515625" style="1" customWidth="1"/>
    <col min="8962" max="8967" width="7" style="1" customWidth="1"/>
    <col min="8968" max="9213" width="9.140625" style="1"/>
    <col min="9214" max="9214" width="3.7109375" style="1" customWidth="1"/>
    <col min="9215" max="9215" width="17.85546875" style="1" customWidth="1"/>
    <col min="9216" max="9216" width="15.85546875" style="1" customWidth="1"/>
    <col min="9217" max="9217" width="7.28515625" style="1" customWidth="1"/>
    <col min="9218" max="9223" width="7" style="1" customWidth="1"/>
    <col min="9224" max="9469" width="9.140625" style="1"/>
    <col min="9470" max="9470" width="3.7109375" style="1" customWidth="1"/>
    <col min="9471" max="9471" width="17.85546875" style="1" customWidth="1"/>
    <col min="9472" max="9472" width="15.85546875" style="1" customWidth="1"/>
    <col min="9473" max="9473" width="7.28515625" style="1" customWidth="1"/>
    <col min="9474" max="9479" width="7" style="1" customWidth="1"/>
    <col min="9480" max="9725" width="9.140625" style="1"/>
    <col min="9726" max="9726" width="3.7109375" style="1" customWidth="1"/>
    <col min="9727" max="9727" width="17.85546875" style="1" customWidth="1"/>
    <col min="9728" max="9728" width="15.85546875" style="1" customWidth="1"/>
    <col min="9729" max="9729" width="7.28515625" style="1" customWidth="1"/>
    <col min="9730" max="9735" width="7" style="1" customWidth="1"/>
    <col min="9736" max="9981" width="9.140625" style="1"/>
    <col min="9982" max="9982" width="3.7109375" style="1" customWidth="1"/>
    <col min="9983" max="9983" width="17.85546875" style="1" customWidth="1"/>
    <col min="9984" max="9984" width="15.85546875" style="1" customWidth="1"/>
    <col min="9985" max="9985" width="7.28515625" style="1" customWidth="1"/>
    <col min="9986" max="9991" width="7" style="1" customWidth="1"/>
    <col min="9992" max="10237" width="9.140625" style="1"/>
    <col min="10238" max="10238" width="3.7109375" style="1" customWidth="1"/>
    <col min="10239" max="10239" width="17.85546875" style="1" customWidth="1"/>
    <col min="10240" max="10240" width="15.85546875" style="1" customWidth="1"/>
    <col min="10241" max="10241" width="7.28515625" style="1" customWidth="1"/>
    <col min="10242" max="10247" width="7" style="1" customWidth="1"/>
    <col min="10248" max="10493" width="9.140625" style="1"/>
    <col min="10494" max="10494" width="3.7109375" style="1" customWidth="1"/>
    <col min="10495" max="10495" width="17.85546875" style="1" customWidth="1"/>
    <col min="10496" max="10496" width="15.85546875" style="1" customWidth="1"/>
    <col min="10497" max="10497" width="7.28515625" style="1" customWidth="1"/>
    <col min="10498" max="10503" width="7" style="1" customWidth="1"/>
    <col min="10504" max="10749" width="9.140625" style="1"/>
    <col min="10750" max="10750" width="3.7109375" style="1" customWidth="1"/>
    <col min="10751" max="10751" width="17.85546875" style="1" customWidth="1"/>
    <col min="10752" max="10752" width="15.85546875" style="1" customWidth="1"/>
    <col min="10753" max="10753" width="7.28515625" style="1" customWidth="1"/>
    <col min="10754" max="10759" width="7" style="1" customWidth="1"/>
    <col min="10760" max="11005" width="9.140625" style="1"/>
    <col min="11006" max="11006" width="3.7109375" style="1" customWidth="1"/>
    <col min="11007" max="11007" width="17.85546875" style="1" customWidth="1"/>
    <col min="11008" max="11008" width="15.85546875" style="1" customWidth="1"/>
    <col min="11009" max="11009" width="7.28515625" style="1" customWidth="1"/>
    <col min="11010" max="11015" width="7" style="1" customWidth="1"/>
    <col min="11016" max="11261" width="9.140625" style="1"/>
    <col min="11262" max="11262" width="3.7109375" style="1" customWidth="1"/>
    <col min="11263" max="11263" width="17.85546875" style="1" customWidth="1"/>
    <col min="11264" max="11264" width="15.85546875" style="1" customWidth="1"/>
    <col min="11265" max="11265" width="7.28515625" style="1" customWidth="1"/>
    <col min="11266" max="11271" width="7" style="1" customWidth="1"/>
    <col min="11272" max="11517" width="9.140625" style="1"/>
    <col min="11518" max="11518" width="3.7109375" style="1" customWidth="1"/>
    <col min="11519" max="11519" width="17.85546875" style="1" customWidth="1"/>
    <col min="11520" max="11520" width="15.85546875" style="1" customWidth="1"/>
    <col min="11521" max="11521" width="7.28515625" style="1" customWidth="1"/>
    <col min="11522" max="11527" width="7" style="1" customWidth="1"/>
    <col min="11528" max="11773" width="9.140625" style="1"/>
    <col min="11774" max="11774" width="3.7109375" style="1" customWidth="1"/>
    <col min="11775" max="11775" width="17.85546875" style="1" customWidth="1"/>
    <col min="11776" max="11776" width="15.85546875" style="1" customWidth="1"/>
    <col min="11777" max="11777" width="7.28515625" style="1" customWidth="1"/>
    <col min="11778" max="11783" width="7" style="1" customWidth="1"/>
    <col min="11784" max="12029" width="9.140625" style="1"/>
    <col min="12030" max="12030" width="3.7109375" style="1" customWidth="1"/>
    <col min="12031" max="12031" width="17.85546875" style="1" customWidth="1"/>
    <col min="12032" max="12032" width="15.85546875" style="1" customWidth="1"/>
    <col min="12033" max="12033" width="7.28515625" style="1" customWidth="1"/>
    <col min="12034" max="12039" width="7" style="1" customWidth="1"/>
    <col min="12040" max="12285" width="9.140625" style="1"/>
    <col min="12286" max="12286" width="3.7109375" style="1" customWidth="1"/>
    <col min="12287" max="12287" width="17.85546875" style="1" customWidth="1"/>
    <col min="12288" max="12288" width="15.85546875" style="1" customWidth="1"/>
    <col min="12289" max="12289" width="7.28515625" style="1" customWidth="1"/>
    <col min="12290" max="12295" width="7" style="1" customWidth="1"/>
    <col min="12296" max="12541" width="9.140625" style="1"/>
    <col min="12542" max="12542" width="3.7109375" style="1" customWidth="1"/>
    <col min="12543" max="12543" width="17.85546875" style="1" customWidth="1"/>
    <col min="12544" max="12544" width="15.85546875" style="1" customWidth="1"/>
    <col min="12545" max="12545" width="7.28515625" style="1" customWidth="1"/>
    <col min="12546" max="12551" width="7" style="1" customWidth="1"/>
    <col min="12552" max="12797" width="9.140625" style="1"/>
    <col min="12798" max="12798" width="3.7109375" style="1" customWidth="1"/>
    <col min="12799" max="12799" width="17.85546875" style="1" customWidth="1"/>
    <col min="12800" max="12800" width="15.85546875" style="1" customWidth="1"/>
    <col min="12801" max="12801" width="7.28515625" style="1" customWidth="1"/>
    <col min="12802" max="12807" width="7" style="1" customWidth="1"/>
    <col min="12808" max="13053" width="9.140625" style="1"/>
    <col min="13054" max="13054" width="3.7109375" style="1" customWidth="1"/>
    <col min="13055" max="13055" width="17.85546875" style="1" customWidth="1"/>
    <col min="13056" max="13056" width="15.85546875" style="1" customWidth="1"/>
    <col min="13057" max="13057" width="7.28515625" style="1" customWidth="1"/>
    <col min="13058" max="13063" width="7" style="1" customWidth="1"/>
    <col min="13064" max="13309" width="9.140625" style="1"/>
    <col min="13310" max="13310" width="3.7109375" style="1" customWidth="1"/>
    <col min="13311" max="13311" width="17.85546875" style="1" customWidth="1"/>
    <col min="13312" max="13312" width="15.85546875" style="1" customWidth="1"/>
    <col min="13313" max="13313" width="7.28515625" style="1" customWidth="1"/>
    <col min="13314" max="13319" width="7" style="1" customWidth="1"/>
    <col min="13320" max="13565" width="9.140625" style="1"/>
    <col min="13566" max="13566" width="3.7109375" style="1" customWidth="1"/>
    <col min="13567" max="13567" width="17.85546875" style="1" customWidth="1"/>
    <col min="13568" max="13568" width="15.85546875" style="1" customWidth="1"/>
    <col min="13569" max="13569" width="7.28515625" style="1" customWidth="1"/>
    <col min="13570" max="13575" width="7" style="1" customWidth="1"/>
    <col min="13576" max="13821" width="9.140625" style="1"/>
    <col min="13822" max="13822" width="3.7109375" style="1" customWidth="1"/>
    <col min="13823" max="13823" width="17.85546875" style="1" customWidth="1"/>
    <col min="13824" max="13824" width="15.85546875" style="1" customWidth="1"/>
    <col min="13825" max="13825" width="7.28515625" style="1" customWidth="1"/>
    <col min="13826" max="13831" width="7" style="1" customWidth="1"/>
    <col min="13832" max="14077" width="9.140625" style="1"/>
    <col min="14078" max="14078" width="3.7109375" style="1" customWidth="1"/>
    <col min="14079" max="14079" width="17.85546875" style="1" customWidth="1"/>
    <col min="14080" max="14080" width="15.85546875" style="1" customWidth="1"/>
    <col min="14081" max="14081" width="7.28515625" style="1" customWidth="1"/>
    <col min="14082" max="14087" width="7" style="1" customWidth="1"/>
    <col min="14088" max="14333" width="9.140625" style="1"/>
    <col min="14334" max="14334" width="3.7109375" style="1" customWidth="1"/>
    <col min="14335" max="14335" width="17.85546875" style="1" customWidth="1"/>
    <col min="14336" max="14336" width="15.85546875" style="1" customWidth="1"/>
    <col min="14337" max="14337" width="7.28515625" style="1" customWidth="1"/>
    <col min="14338" max="14343" width="7" style="1" customWidth="1"/>
    <col min="14344" max="14589" width="9.140625" style="1"/>
    <col min="14590" max="14590" width="3.7109375" style="1" customWidth="1"/>
    <col min="14591" max="14591" width="17.85546875" style="1" customWidth="1"/>
    <col min="14592" max="14592" width="15.85546875" style="1" customWidth="1"/>
    <col min="14593" max="14593" width="7.28515625" style="1" customWidth="1"/>
    <col min="14594" max="14599" width="7" style="1" customWidth="1"/>
    <col min="14600" max="14845" width="9.140625" style="1"/>
    <col min="14846" max="14846" width="3.7109375" style="1" customWidth="1"/>
    <col min="14847" max="14847" width="17.85546875" style="1" customWidth="1"/>
    <col min="14848" max="14848" width="15.85546875" style="1" customWidth="1"/>
    <col min="14849" max="14849" width="7.28515625" style="1" customWidth="1"/>
    <col min="14850" max="14855" width="7" style="1" customWidth="1"/>
    <col min="14856" max="15101" width="9.140625" style="1"/>
    <col min="15102" max="15102" width="3.7109375" style="1" customWidth="1"/>
    <col min="15103" max="15103" width="17.85546875" style="1" customWidth="1"/>
    <col min="15104" max="15104" width="15.85546875" style="1" customWidth="1"/>
    <col min="15105" max="15105" width="7.28515625" style="1" customWidth="1"/>
    <col min="15106" max="15111" width="7" style="1" customWidth="1"/>
    <col min="15112" max="15357" width="9.140625" style="1"/>
    <col min="15358" max="15358" width="3.7109375" style="1" customWidth="1"/>
    <col min="15359" max="15359" width="17.85546875" style="1" customWidth="1"/>
    <col min="15360" max="15360" width="15.85546875" style="1" customWidth="1"/>
    <col min="15361" max="15361" width="7.28515625" style="1" customWidth="1"/>
    <col min="15362" max="15367" width="7" style="1" customWidth="1"/>
    <col min="15368" max="15613" width="9.140625" style="1"/>
    <col min="15614" max="15614" width="3.7109375" style="1" customWidth="1"/>
    <col min="15615" max="15615" width="17.85546875" style="1" customWidth="1"/>
    <col min="15616" max="15616" width="15.85546875" style="1" customWidth="1"/>
    <col min="15617" max="15617" width="7.28515625" style="1" customWidth="1"/>
    <col min="15618" max="15623" width="7" style="1" customWidth="1"/>
    <col min="15624" max="15869" width="9.140625" style="1"/>
    <col min="15870" max="15870" width="3.7109375" style="1" customWidth="1"/>
    <col min="15871" max="15871" width="17.85546875" style="1" customWidth="1"/>
    <col min="15872" max="15872" width="15.85546875" style="1" customWidth="1"/>
    <col min="15873" max="15873" width="7.28515625" style="1" customWidth="1"/>
    <col min="15874" max="15879" width="7" style="1" customWidth="1"/>
    <col min="15880" max="16125" width="9.140625" style="1"/>
    <col min="16126" max="16126" width="3.7109375" style="1" customWidth="1"/>
    <col min="16127" max="16127" width="17.85546875" style="1" customWidth="1"/>
    <col min="16128" max="16128" width="15.85546875" style="1" customWidth="1"/>
    <col min="16129" max="16129" width="7.28515625" style="1" customWidth="1"/>
    <col min="16130" max="16135" width="7" style="1" customWidth="1"/>
    <col min="16136" max="16384" width="9.140625" style="1"/>
  </cols>
  <sheetData>
    <row r="1" spans="1:19" ht="15" customHeight="1" x14ac:dyDescent="0.2">
      <c r="B1" s="1" t="s">
        <v>112</v>
      </c>
      <c r="C1" s="3"/>
      <c r="D1" s="3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</row>
    <row r="2" spans="1:19" ht="18.75" customHeight="1" x14ac:dyDescent="0.2">
      <c r="A2" s="222" t="s">
        <v>124</v>
      </c>
      <c r="B2" s="222"/>
      <c r="C2" s="222"/>
      <c r="D2" s="222"/>
      <c r="E2" s="222"/>
      <c r="F2" s="222"/>
      <c r="G2" s="222"/>
      <c r="H2" s="222"/>
      <c r="I2" s="222"/>
      <c r="J2" s="222"/>
      <c r="K2" s="222"/>
      <c r="L2" s="222"/>
      <c r="M2" s="222"/>
      <c r="N2" s="222"/>
      <c r="O2" s="222"/>
      <c r="P2" s="222"/>
      <c r="Q2" s="222"/>
      <c r="R2" s="222"/>
      <c r="S2" s="222"/>
    </row>
    <row r="3" spans="1:19" ht="14.25" customHeight="1" x14ac:dyDescent="0.2">
      <c r="A3" s="121"/>
      <c r="B3" s="121"/>
      <c r="C3" s="121"/>
      <c r="D3" s="121"/>
      <c r="E3" s="121"/>
      <c r="F3" s="133"/>
      <c r="H3" s="34"/>
      <c r="I3" s="231" t="s">
        <v>122</v>
      </c>
      <c r="J3" s="231"/>
      <c r="K3" s="231"/>
      <c r="L3" s="231"/>
      <c r="M3" s="231"/>
      <c r="N3" s="231"/>
      <c r="O3" s="271"/>
      <c r="P3" s="231"/>
      <c r="Q3" s="231"/>
      <c r="R3" s="231"/>
      <c r="S3" s="231"/>
    </row>
    <row r="4" spans="1:19" s="5" customFormat="1" ht="15" customHeight="1" x14ac:dyDescent="0.2">
      <c r="A4" s="224" t="s">
        <v>1</v>
      </c>
      <c r="B4" s="199" t="s">
        <v>2</v>
      </c>
      <c r="C4" s="199"/>
      <c r="D4" s="205" t="s">
        <v>3</v>
      </c>
      <c r="E4" s="225">
        <v>2008</v>
      </c>
      <c r="F4" s="225">
        <v>2009</v>
      </c>
      <c r="G4" s="225">
        <v>2010</v>
      </c>
      <c r="H4" s="225">
        <v>2011</v>
      </c>
      <c r="I4" s="225">
        <v>2012</v>
      </c>
      <c r="J4" s="225">
        <v>2013</v>
      </c>
      <c r="K4" s="225">
        <v>2014</v>
      </c>
      <c r="L4" s="225">
        <v>2015</v>
      </c>
      <c r="M4" s="225">
        <v>2016</v>
      </c>
      <c r="N4" s="270">
        <v>2017</v>
      </c>
      <c r="O4" s="272">
        <v>2018</v>
      </c>
      <c r="P4" s="226">
        <v>2019</v>
      </c>
      <c r="Q4" s="226">
        <v>2020</v>
      </c>
      <c r="R4" s="216" t="s">
        <v>123</v>
      </c>
      <c r="S4" s="217"/>
    </row>
    <row r="5" spans="1:19" s="5" customFormat="1" ht="15" customHeight="1" x14ac:dyDescent="0.2">
      <c r="A5" s="224"/>
      <c r="B5" s="199"/>
      <c r="C5" s="199"/>
      <c r="D5" s="205"/>
      <c r="E5" s="225"/>
      <c r="F5" s="225"/>
      <c r="G5" s="225"/>
      <c r="H5" s="225"/>
      <c r="I5" s="225"/>
      <c r="J5" s="225"/>
      <c r="K5" s="225"/>
      <c r="L5" s="225"/>
      <c r="M5" s="225"/>
      <c r="N5" s="225"/>
      <c r="O5" s="273"/>
      <c r="P5" s="268"/>
      <c r="Q5" s="268"/>
      <c r="R5" s="149" t="s">
        <v>4</v>
      </c>
      <c r="S5" s="123" t="s">
        <v>5</v>
      </c>
    </row>
    <row r="6" spans="1:19" s="5" customFormat="1" ht="13.5" customHeight="1" x14ac:dyDescent="0.2">
      <c r="A6" s="122">
        <v>1</v>
      </c>
      <c r="B6" s="199" t="s">
        <v>6</v>
      </c>
      <c r="C6" s="199"/>
      <c r="D6" s="120" t="s">
        <v>7</v>
      </c>
      <c r="E6" s="13">
        <v>5</v>
      </c>
      <c r="F6" s="13">
        <v>5</v>
      </c>
      <c r="G6" s="13">
        <v>5</v>
      </c>
      <c r="H6" s="13">
        <v>5</v>
      </c>
      <c r="I6" s="13">
        <v>5</v>
      </c>
      <c r="J6" s="13">
        <v>5</v>
      </c>
      <c r="K6" s="13">
        <v>5</v>
      </c>
      <c r="L6" s="13">
        <v>5</v>
      </c>
      <c r="M6" s="13">
        <v>5</v>
      </c>
      <c r="N6" s="13">
        <v>5</v>
      </c>
      <c r="O6" s="13">
        <v>5</v>
      </c>
      <c r="P6" s="169">
        <v>5</v>
      </c>
      <c r="Q6" s="169">
        <v>5</v>
      </c>
      <c r="R6" s="147">
        <f>Q6-P6</f>
        <v>0</v>
      </c>
      <c r="S6" s="127">
        <f>Q6/P6*100</f>
        <v>100</v>
      </c>
    </row>
    <row r="7" spans="1:19" s="5" customFormat="1" ht="13.5" customHeight="1" x14ac:dyDescent="0.2">
      <c r="A7" s="122">
        <v>2</v>
      </c>
      <c r="B7" s="199" t="s">
        <v>8</v>
      </c>
      <c r="C7" s="199"/>
      <c r="D7" s="120" t="s">
        <v>9</v>
      </c>
      <c r="E7" s="13">
        <v>4945</v>
      </c>
      <c r="F7" s="13">
        <v>4945</v>
      </c>
      <c r="G7" s="13">
        <v>4945</v>
      </c>
      <c r="H7" s="13">
        <v>4945</v>
      </c>
      <c r="I7" s="13">
        <v>4945</v>
      </c>
      <c r="J7" s="13">
        <v>4945</v>
      </c>
      <c r="K7" s="13">
        <v>4945</v>
      </c>
      <c r="L7" s="13">
        <v>4945</v>
      </c>
      <c r="M7" s="13">
        <v>4945</v>
      </c>
      <c r="N7" s="13">
        <v>4945</v>
      </c>
      <c r="O7" s="13">
        <v>4945</v>
      </c>
      <c r="P7" s="13">
        <v>4945</v>
      </c>
      <c r="Q7" s="13">
        <v>4945</v>
      </c>
      <c r="R7" s="147">
        <f t="shared" ref="R7:R70" si="0">Q7-P7</f>
        <v>0</v>
      </c>
      <c r="S7" s="127">
        <f t="shared" ref="S7:S70" si="1">Q7/P7*100</f>
        <v>100</v>
      </c>
    </row>
    <row r="8" spans="1:19" s="5" customFormat="1" ht="13.5" customHeight="1" x14ac:dyDescent="0.2">
      <c r="A8" s="122">
        <v>3</v>
      </c>
      <c r="B8" s="199" t="s">
        <v>10</v>
      </c>
      <c r="C8" s="199"/>
      <c r="D8" s="120" t="s">
        <v>11</v>
      </c>
      <c r="E8" s="13">
        <v>80</v>
      </c>
      <c r="F8" s="13">
        <v>80</v>
      </c>
      <c r="G8" s="13">
        <v>80</v>
      </c>
      <c r="H8" s="13">
        <v>80</v>
      </c>
      <c r="I8" s="13">
        <v>80</v>
      </c>
      <c r="J8" s="13">
        <v>80</v>
      </c>
      <c r="K8" s="13">
        <v>80</v>
      </c>
      <c r="L8" s="13">
        <v>80</v>
      </c>
      <c r="M8" s="13">
        <v>80</v>
      </c>
      <c r="N8" s="13">
        <v>80</v>
      </c>
      <c r="O8" s="13">
        <v>80</v>
      </c>
      <c r="P8" s="13">
        <v>80</v>
      </c>
      <c r="Q8" s="13">
        <v>80</v>
      </c>
      <c r="R8" s="147">
        <f t="shared" si="0"/>
        <v>0</v>
      </c>
      <c r="S8" s="127">
        <f t="shared" si="1"/>
        <v>100</v>
      </c>
    </row>
    <row r="9" spans="1:19" s="5" customFormat="1" ht="18" customHeight="1" x14ac:dyDescent="0.2">
      <c r="A9" s="8">
        <v>4</v>
      </c>
      <c r="B9" s="209" t="s">
        <v>12</v>
      </c>
      <c r="C9" s="209"/>
      <c r="D9" s="9" t="s">
        <v>13</v>
      </c>
      <c r="E9" s="10">
        <v>775</v>
      </c>
      <c r="F9" s="10">
        <v>791</v>
      </c>
      <c r="G9" s="10">
        <v>792</v>
      </c>
      <c r="H9" s="10">
        <v>798</v>
      </c>
      <c r="I9" s="10">
        <v>793</v>
      </c>
      <c r="J9" s="10">
        <v>801</v>
      </c>
      <c r="K9" s="10">
        <v>816</v>
      </c>
      <c r="L9" s="10">
        <v>832</v>
      </c>
      <c r="M9" s="10">
        <v>847</v>
      </c>
      <c r="N9" s="108">
        <f>N10+N11</f>
        <v>864</v>
      </c>
      <c r="O9" s="108">
        <v>861</v>
      </c>
      <c r="P9" s="108">
        <v>875</v>
      </c>
      <c r="Q9" s="10">
        <f t="shared" ref="Q9" si="2">Q10+Q11</f>
        <v>901</v>
      </c>
      <c r="R9" s="147">
        <f t="shared" si="0"/>
        <v>26</v>
      </c>
      <c r="S9" s="127">
        <f t="shared" si="1"/>
        <v>102.97142857142858</v>
      </c>
    </row>
    <row r="10" spans="1:19" s="5" customFormat="1" ht="13.5" customHeight="1" x14ac:dyDescent="0.2">
      <c r="A10" s="122">
        <v>5</v>
      </c>
      <c r="B10" s="199" t="s">
        <v>14</v>
      </c>
      <c r="C10" s="199"/>
      <c r="D10" s="120" t="s">
        <v>13</v>
      </c>
      <c r="E10" s="7">
        <v>207</v>
      </c>
      <c r="F10" s="7">
        <v>217</v>
      </c>
      <c r="G10" s="7">
        <v>210</v>
      </c>
      <c r="H10" s="7">
        <v>219</v>
      </c>
      <c r="I10" s="7">
        <v>285</v>
      </c>
      <c r="J10" s="7">
        <v>313</v>
      </c>
      <c r="K10" s="7">
        <v>280</v>
      </c>
      <c r="L10" s="7">
        <v>235</v>
      </c>
      <c r="M10" s="7">
        <v>287</v>
      </c>
      <c r="N10" s="66">
        <v>291</v>
      </c>
      <c r="O10" s="66">
        <v>231</v>
      </c>
      <c r="P10" s="66">
        <v>238</v>
      </c>
      <c r="Q10" s="7">
        <v>311</v>
      </c>
      <c r="R10" s="147">
        <f t="shared" si="0"/>
        <v>73</v>
      </c>
      <c r="S10" s="127">
        <f t="shared" si="1"/>
        <v>130.67226890756302</v>
      </c>
    </row>
    <row r="11" spans="1:19" s="5" customFormat="1" ht="13.5" customHeight="1" x14ac:dyDescent="0.2">
      <c r="A11" s="122">
        <v>6</v>
      </c>
      <c r="B11" s="199" t="s">
        <v>15</v>
      </c>
      <c r="C11" s="199"/>
      <c r="D11" s="120" t="s">
        <v>13</v>
      </c>
      <c r="E11" s="13">
        <f>E9-E10</f>
        <v>568</v>
      </c>
      <c r="F11" s="13">
        <v>574</v>
      </c>
      <c r="G11" s="7">
        <v>582</v>
      </c>
      <c r="H11" s="7">
        <v>579</v>
      </c>
      <c r="I11" s="7">
        <v>508</v>
      </c>
      <c r="J11" s="7">
        <v>488</v>
      </c>
      <c r="K11" s="7">
        <v>536</v>
      </c>
      <c r="L11" s="7">
        <v>597</v>
      </c>
      <c r="M11" s="7">
        <v>560</v>
      </c>
      <c r="N11" s="66">
        <v>573</v>
      </c>
      <c r="O11" s="66">
        <v>630</v>
      </c>
      <c r="P11" s="66">
        <v>637</v>
      </c>
      <c r="Q11" s="7">
        <v>590</v>
      </c>
      <c r="R11" s="147">
        <f t="shared" si="0"/>
        <v>-47</v>
      </c>
      <c r="S11" s="127">
        <f t="shared" si="1"/>
        <v>92.621664050235481</v>
      </c>
    </row>
    <row r="12" spans="1:19" s="5" customFormat="1" ht="13.5" customHeight="1" x14ac:dyDescent="0.2">
      <c r="A12" s="122">
        <v>7</v>
      </c>
      <c r="B12" s="199" t="s">
        <v>16</v>
      </c>
      <c r="C12" s="199"/>
      <c r="D12" s="120" t="s">
        <v>17</v>
      </c>
      <c r="E12" s="14">
        <f t="shared" ref="E12:N12" si="3">E11/E9*100</f>
        <v>73.290322580645167</v>
      </c>
      <c r="F12" s="14">
        <v>72.56637168141593</v>
      </c>
      <c r="G12" s="14">
        <f t="shared" si="3"/>
        <v>73.484848484848484</v>
      </c>
      <c r="H12" s="14">
        <f t="shared" si="3"/>
        <v>72.556390977443613</v>
      </c>
      <c r="I12" s="14">
        <f t="shared" si="3"/>
        <v>64.060529634300124</v>
      </c>
      <c r="J12" s="14">
        <f t="shared" si="3"/>
        <v>60.923845193508122</v>
      </c>
      <c r="K12" s="14">
        <f t="shared" si="3"/>
        <v>65.686274509803923</v>
      </c>
      <c r="L12" s="14">
        <f t="shared" si="3"/>
        <v>71.754807692307693</v>
      </c>
      <c r="M12" s="14">
        <f t="shared" si="3"/>
        <v>66.11570247933885</v>
      </c>
      <c r="N12" s="105">
        <f t="shared" si="3"/>
        <v>66.319444444444443</v>
      </c>
      <c r="O12" s="105"/>
      <c r="P12" s="105"/>
      <c r="Q12" s="14">
        <f t="shared" ref="Q12" si="4">Q11/Q9*100</f>
        <v>65.482796892341838</v>
      </c>
      <c r="R12" s="147">
        <f t="shared" si="0"/>
        <v>65.482796892341838</v>
      </c>
      <c r="S12" s="127" t="e">
        <f t="shared" si="1"/>
        <v>#DIV/0!</v>
      </c>
    </row>
    <row r="13" spans="1:19" s="5" customFormat="1" ht="13.5" customHeight="1" x14ac:dyDescent="0.2">
      <c r="A13" s="122">
        <v>8</v>
      </c>
      <c r="B13" s="199" t="s">
        <v>18</v>
      </c>
      <c r="C13" s="199"/>
      <c r="D13" s="120" t="s">
        <v>13</v>
      </c>
      <c r="E13" s="7">
        <v>122</v>
      </c>
      <c r="F13" s="7">
        <v>115</v>
      </c>
      <c r="G13" s="7">
        <v>114</v>
      </c>
      <c r="H13" s="7">
        <v>119</v>
      </c>
      <c r="I13" s="7">
        <v>115</v>
      </c>
      <c r="J13" s="7">
        <v>117</v>
      </c>
      <c r="K13" s="7">
        <v>117</v>
      </c>
      <c r="L13" s="15">
        <f>832-705</f>
        <v>127</v>
      </c>
      <c r="M13" s="15">
        <f>847-723</f>
        <v>124</v>
      </c>
      <c r="N13" s="66">
        <v>122</v>
      </c>
      <c r="O13" s="66"/>
      <c r="P13" s="66"/>
      <c r="Q13" s="7">
        <v>140</v>
      </c>
      <c r="R13" s="147">
        <f t="shared" si="0"/>
        <v>140</v>
      </c>
      <c r="S13" s="127" t="e">
        <f t="shared" si="1"/>
        <v>#DIV/0!</v>
      </c>
    </row>
    <row r="14" spans="1:19" s="5" customFormat="1" ht="13.5" customHeight="1" x14ac:dyDescent="0.2">
      <c r="A14" s="122">
        <v>9</v>
      </c>
      <c r="B14" s="213" t="s">
        <v>19</v>
      </c>
      <c r="C14" s="213"/>
      <c r="D14" s="120" t="s">
        <v>17</v>
      </c>
      <c r="E14" s="14">
        <f t="shared" ref="E14:N14" si="5">E13/E9*100</f>
        <v>15.741935483870966</v>
      </c>
      <c r="F14" s="14">
        <v>14.538558786346398</v>
      </c>
      <c r="G14" s="14">
        <f t="shared" si="5"/>
        <v>14.393939393939394</v>
      </c>
      <c r="H14" s="14">
        <f t="shared" si="5"/>
        <v>14.912280701754385</v>
      </c>
      <c r="I14" s="14">
        <f t="shared" si="5"/>
        <v>14.50189155107188</v>
      </c>
      <c r="J14" s="14">
        <f t="shared" si="5"/>
        <v>14.606741573033707</v>
      </c>
      <c r="K14" s="14">
        <f t="shared" si="5"/>
        <v>14.338235294117647</v>
      </c>
      <c r="L14" s="14">
        <f t="shared" si="5"/>
        <v>15.264423076923078</v>
      </c>
      <c r="M14" s="14">
        <f t="shared" si="5"/>
        <v>14.639905548996456</v>
      </c>
      <c r="N14" s="12">
        <f t="shared" si="5"/>
        <v>14.120370370370368</v>
      </c>
      <c r="O14" s="12"/>
      <c r="P14" s="12"/>
      <c r="Q14" s="37">
        <f t="shared" ref="Q14" si="6">Q13/Q9*100</f>
        <v>15.538290788013317</v>
      </c>
      <c r="R14" s="147">
        <f t="shared" si="0"/>
        <v>15.538290788013317</v>
      </c>
      <c r="S14" s="127" t="e">
        <f t="shared" si="1"/>
        <v>#DIV/0!</v>
      </c>
    </row>
    <row r="15" spans="1:19" s="5" customFormat="1" ht="13.5" customHeight="1" x14ac:dyDescent="0.2">
      <c r="A15" s="122">
        <v>10</v>
      </c>
      <c r="B15" s="199" t="s">
        <v>20</v>
      </c>
      <c r="C15" s="199"/>
      <c r="D15" s="120" t="s">
        <v>13</v>
      </c>
      <c r="E15" s="7">
        <v>210</v>
      </c>
      <c r="F15" s="7">
        <v>217</v>
      </c>
      <c r="G15" s="7">
        <v>218</v>
      </c>
      <c r="H15" s="7">
        <v>233</v>
      </c>
      <c r="I15" s="7">
        <v>316</v>
      </c>
      <c r="J15" s="7">
        <v>344</v>
      </c>
      <c r="K15" s="7">
        <v>325</v>
      </c>
      <c r="L15" s="15">
        <v>312</v>
      </c>
      <c r="M15" s="15">
        <v>287</v>
      </c>
      <c r="N15" s="66">
        <v>291</v>
      </c>
      <c r="O15" s="66"/>
      <c r="P15" s="66"/>
      <c r="Q15" s="7">
        <v>304</v>
      </c>
      <c r="R15" s="147">
        <f t="shared" si="0"/>
        <v>304</v>
      </c>
      <c r="S15" s="127" t="e">
        <f t="shared" si="1"/>
        <v>#DIV/0!</v>
      </c>
    </row>
    <row r="16" spans="1:19" s="5" customFormat="1" ht="13.5" customHeight="1" x14ac:dyDescent="0.2">
      <c r="A16" s="122">
        <v>11</v>
      </c>
      <c r="B16" s="213" t="s">
        <v>19</v>
      </c>
      <c r="C16" s="213"/>
      <c r="D16" s="120" t="s">
        <v>17</v>
      </c>
      <c r="E16" s="14">
        <f t="shared" ref="E16:N16" si="7">E15/E9*100</f>
        <v>27.096774193548391</v>
      </c>
      <c r="F16" s="14">
        <v>27.43362831858407</v>
      </c>
      <c r="G16" s="14">
        <f t="shared" si="7"/>
        <v>27.525252525252526</v>
      </c>
      <c r="H16" s="14">
        <f t="shared" si="7"/>
        <v>29.197994987468672</v>
      </c>
      <c r="I16" s="14">
        <f t="shared" si="7"/>
        <v>39.848675914249689</v>
      </c>
      <c r="J16" s="14">
        <f t="shared" si="7"/>
        <v>42.946317103620473</v>
      </c>
      <c r="K16" s="14">
        <f t="shared" si="7"/>
        <v>39.828431372549019</v>
      </c>
      <c r="L16" s="14">
        <f t="shared" si="7"/>
        <v>37.5</v>
      </c>
      <c r="M16" s="14">
        <f t="shared" si="7"/>
        <v>33.884297520661157</v>
      </c>
      <c r="N16" s="12">
        <f t="shared" si="7"/>
        <v>33.680555555555557</v>
      </c>
      <c r="O16" s="12"/>
      <c r="P16" s="12"/>
      <c r="Q16" s="37">
        <f t="shared" ref="Q16" si="8">Q15/Q9*100</f>
        <v>33.74028856825749</v>
      </c>
      <c r="R16" s="147">
        <f t="shared" si="0"/>
        <v>33.74028856825749</v>
      </c>
      <c r="S16" s="127" t="e">
        <f t="shared" si="1"/>
        <v>#DIV/0!</v>
      </c>
    </row>
    <row r="17" spans="1:22" s="5" customFormat="1" ht="13.5" customHeight="1" x14ac:dyDescent="0.2">
      <c r="A17" s="122">
        <v>12</v>
      </c>
      <c r="B17" s="199" t="s">
        <v>21</v>
      </c>
      <c r="C17" s="199"/>
      <c r="D17" s="120" t="s">
        <v>13</v>
      </c>
      <c r="E17" s="7">
        <v>265</v>
      </c>
      <c r="F17" s="7">
        <v>308</v>
      </c>
      <c r="G17" s="7">
        <v>322</v>
      </c>
      <c r="H17" s="7">
        <v>367</v>
      </c>
      <c r="I17" s="7">
        <v>426</v>
      </c>
      <c r="J17" s="7">
        <v>445</v>
      </c>
      <c r="K17" s="7">
        <v>455</v>
      </c>
      <c r="L17" s="109"/>
      <c r="M17" s="15">
        <f>1055-332</f>
        <v>723</v>
      </c>
      <c r="N17" s="66">
        <v>625</v>
      </c>
      <c r="O17" s="66"/>
      <c r="P17" s="66"/>
      <c r="Q17" s="7">
        <v>727</v>
      </c>
      <c r="R17" s="147">
        <f t="shared" si="0"/>
        <v>727</v>
      </c>
      <c r="S17" s="127" t="e">
        <f t="shared" si="1"/>
        <v>#DIV/0!</v>
      </c>
    </row>
    <row r="18" spans="1:22" s="5" customFormat="1" ht="13.5" customHeight="1" x14ac:dyDescent="0.2">
      <c r="A18" s="122">
        <v>13</v>
      </c>
      <c r="B18" s="213" t="s">
        <v>19</v>
      </c>
      <c r="C18" s="213"/>
      <c r="D18" s="120" t="s">
        <v>17</v>
      </c>
      <c r="E18" s="14">
        <f t="shared" ref="E18:N18" si="9">E17/E9*100</f>
        <v>34.193548387096776</v>
      </c>
      <c r="F18" s="14">
        <v>38.938053097345133</v>
      </c>
      <c r="G18" s="14">
        <f t="shared" si="9"/>
        <v>40.656565656565661</v>
      </c>
      <c r="H18" s="14">
        <f t="shared" si="9"/>
        <v>45.989974937343362</v>
      </c>
      <c r="I18" s="14">
        <f t="shared" si="9"/>
        <v>53.72005044136192</v>
      </c>
      <c r="J18" s="14">
        <f t="shared" si="9"/>
        <v>55.555555555555557</v>
      </c>
      <c r="K18" s="14">
        <f t="shared" si="9"/>
        <v>55.759803921568633</v>
      </c>
      <c r="L18" s="14">
        <f t="shared" si="9"/>
        <v>0</v>
      </c>
      <c r="M18" s="14">
        <f t="shared" si="9"/>
        <v>85.360094451003548</v>
      </c>
      <c r="N18" s="12">
        <f t="shared" si="9"/>
        <v>72.337962962962962</v>
      </c>
      <c r="O18" s="12"/>
      <c r="P18" s="12"/>
      <c r="Q18" s="37">
        <f t="shared" ref="Q18" si="10">Q17/Q9*100</f>
        <v>80.688124306326301</v>
      </c>
      <c r="R18" s="147">
        <f t="shared" si="0"/>
        <v>80.688124306326301</v>
      </c>
      <c r="S18" s="127" t="e">
        <f t="shared" si="1"/>
        <v>#DIV/0!</v>
      </c>
    </row>
    <row r="19" spans="1:22" s="5" customFormat="1" ht="18" customHeight="1" x14ac:dyDescent="0.2">
      <c r="A19" s="8">
        <v>14</v>
      </c>
      <c r="B19" s="209" t="s">
        <v>22</v>
      </c>
      <c r="C19" s="209"/>
      <c r="D19" s="9" t="s">
        <v>23</v>
      </c>
      <c r="E19" s="10">
        <f>E20+E21</f>
        <v>3010</v>
      </c>
      <c r="F19" s="10">
        <v>2883</v>
      </c>
      <c r="G19" s="10">
        <f>G20+G21</f>
        <v>2866</v>
      </c>
      <c r="H19" s="10">
        <f>H20+H21</f>
        <v>2827</v>
      </c>
      <c r="I19" s="10">
        <v>2780</v>
      </c>
      <c r="J19" s="10">
        <v>2772</v>
      </c>
      <c r="K19" s="10">
        <v>2817</v>
      </c>
      <c r="L19" s="10">
        <v>2854</v>
      </c>
      <c r="M19" s="10">
        <v>2876</v>
      </c>
      <c r="N19" s="22">
        <f t="shared" ref="N19" si="11">N20+N21</f>
        <v>2894</v>
      </c>
      <c r="O19" s="22">
        <v>2936</v>
      </c>
      <c r="P19" s="22">
        <v>2929</v>
      </c>
      <c r="Q19" s="38">
        <f t="shared" ref="Q19" si="12">Q20+Q21</f>
        <v>2976</v>
      </c>
      <c r="R19" s="147">
        <f t="shared" si="0"/>
        <v>47</v>
      </c>
      <c r="S19" s="127">
        <f t="shared" si="1"/>
        <v>101.60464322294298</v>
      </c>
    </row>
    <row r="20" spans="1:22" s="5" customFormat="1" ht="13.5" customHeight="1" x14ac:dyDescent="0.2">
      <c r="A20" s="122">
        <v>15</v>
      </c>
      <c r="B20" s="199" t="s">
        <v>24</v>
      </c>
      <c r="C20" s="199"/>
      <c r="D20" s="120" t="s">
        <v>23</v>
      </c>
      <c r="E20" s="7">
        <v>1526</v>
      </c>
      <c r="F20" s="7">
        <v>1465</v>
      </c>
      <c r="G20" s="7">
        <v>1471</v>
      </c>
      <c r="H20" s="7">
        <v>1437</v>
      </c>
      <c r="I20" s="7">
        <v>1428</v>
      </c>
      <c r="J20" s="7">
        <v>1414</v>
      </c>
      <c r="K20" s="7">
        <v>1450</v>
      </c>
      <c r="L20" s="7">
        <v>1491</v>
      </c>
      <c r="M20" s="7">
        <v>1499</v>
      </c>
      <c r="N20" s="7">
        <v>1502</v>
      </c>
      <c r="O20" s="7">
        <v>1419</v>
      </c>
      <c r="P20" s="7">
        <v>1421</v>
      </c>
      <c r="Q20" s="7">
        <v>1533</v>
      </c>
      <c r="R20" s="147">
        <f t="shared" si="0"/>
        <v>112</v>
      </c>
      <c r="S20" s="127">
        <f t="shared" si="1"/>
        <v>107.88177339901478</v>
      </c>
    </row>
    <row r="21" spans="1:22" s="5" customFormat="1" ht="13.5" customHeight="1" x14ac:dyDescent="0.2">
      <c r="A21" s="122">
        <v>16</v>
      </c>
      <c r="B21" s="199" t="s">
        <v>25</v>
      </c>
      <c r="C21" s="199"/>
      <c r="D21" s="120" t="s">
        <v>23</v>
      </c>
      <c r="E21" s="7">
        <v>1484</v>
      </c>
      <c r="F21" s="7">
        <v>1418</v>
      </c>
      <c r="G21" s="7">
        <v>1395</v>
      </c>
      <c r="H21" s="7">
        <v>1390</v>
      </c>
      <c r="I21" s="7">
        <v>1352</v>
      </c>
      <c r="J21" s="7">
        <v>1358</v>
      </c>
      <c r="K21" s="7">
        <v>1367</v>
      </c>
      <c r="L21" s="7">
        <v>1363</v>
      </c>
      <c r="M21" s="7">
        <v>1377</v>
      </c>
      <c r="N21" s="7">
        <v>1392</v>
      </c>
      <c r="O21" s="7">
        <v>1517</v>
      </c>
      <c r="P21" s="7">
        <v>1508</v>
      </c>
      <c r="Q21" s="7">
        <v>1443</v>
      </c>
      <c r="R21" s="147">
        <f t="shared" si="0"/>
        <v>-65</v>
      </c>
      <c r="S21" s="127">
        <f t="shared" si="1"/>
        <v>95.689655172413794</v>
      </c>
    </row>
    <row r="22" spans="1:22" s="5" customFormat="1" ht="13.5" customHeight="1" x14ac:dyDescent="0.2">
      <c r="A22" s="122">
        <v>17</v>
      </c>
      <c r="B22" s="199" t="s">
        <v>26</v>
      </c>
      <c r="C22" s="199"/>
      <c r="D22" s="120" t="s">
        <v>23</v>
      </c>
      <c r="E22" s="7">
        <v>758</v>
      </c>
      <c r="F22" s="7">
        <v>766</v>
      </c>
      <c r="G22" s="7">
        <v>755</v>
      </c>
      <c r="H22" s="7">
        <v>741</v>
      </c>
      <c r="I22" s="7">
        <v>981</v>
      </c>
      <c r="J22" s="7">
        <v>1032</v>
      </c>
      <c r="K22" s="7">
        <v>907</v>
      </c>
      <c r="L22" s="7">
        <v>752</v>
      </c>
      <c r="M22" s="7">
        <v>905</v>
      </c>
      <c r="N22" s="7">
        <v>917</v>
      </c>
      <c r="O22" s="7">
        <v>760</v>
      </c>
      <c r="P22" s="7">
        <v>762</v>
      </c>
      <c r="Q22" s="7">
        <v>934</v>
      </c>
      <c r="R22" s="147">
        <f t="shared" si="0"/>
        <v>172</v>
      </c>
      <c r="S22" s="127">
        <f t="shared" si="1"/>
        <v>122.57217847769029</v>
      </c>
      <c r="U22" s="118"/>
    </row>
    <row r="23" spans="1:22" s="5" customFormat="1" ht="13.5" customHeight="1" x14ac:dyDescent="0.2">
      <c r="A23" s="122">
        <v>18</v>
      </c>
      <c r="B23" s="212" t="s">
        <v>15</v>
      </c>
      <c r="C23" s="212"/>
      <c r="D23" s="120" t="s">
        <v>23</v>
      </c>
      <c r="E23" s="7">
        <f>E19-E22</f>
        <v>2252</v>
      </c>
      <c r="F23" s="7">
        <v>2117</v>
      </c>
      <c r="G23" s="7">
        <v>2111</v>
      </c>
      <c r="H23" s="7">
        <v>2086</v>
      </c>
      <c r="I23" s="7">
        <v>1799</v>
      </c>
      <c r="J23" s="7">
        <v>1740</v>
      </c>
      <c r="K23" s="7">
        <v>1910</v>
      </c>
      <c r="L23" s="7">
        <v>2102</v>
      </c>
      <c r="M23" s="7">
        <v>1971</v>
      </c>
      <c r="N23" s="7">
        <v>1977</v>
      </c>
      <c r="O23" s="7">
        <v>2176</v>
      </c>
      <c r="P23" s="7">
        <v>2167</v>
      </c>
      <c r="Q23" s="7">
        <v>2042</v>
      </c>
      <c r="R23" s="147">
        <f t="shared" si="0"/>
        <v>-125</v>
      </c>
      <c r="S23" s="127">
        <f t="shared" si="1"/>
        <v>94.231656668204892</v>
      </c>
    </row>
    <row r="24" spans="1:22" s="16" customFormat="1" ht="13.5" customHeight="1" x14ac:dyDescent="0.2">
      <c r="A24" s="122">
        <v>19</v>
      </c>
      <c r="B24" s="199" t="s">
        <v>27</v>
      </c>
      <c r="C24" s="199"/>
      <c r="D24" s="120" t="s">
        <v>23</v>
      </c>
      <c r="E24" s="7">
        <f>E19-E25-E26</f>
        <v>822</v>
      </c>
      <c r="F24" s="7">
        <v>793</v>
      </c>
      <c r="G24" s="7">
        <f>G19-G25-G26</f>
        <v>771</v>
      </c>
      <c r="H24" s="7">
        <f>H19-H25-H26</f>
        <v>760</v>
      </c>
      <c r="I24" s="7">
        <v>727</v>
      </c>
      <c r="J24" s="7">
        <v>736</v>
      </c>
      <c r="K24" s="7">
        <v>732</v>
      </c>
      <c r="L24" s="7">
        <v>769</v>
      </c>
      <c r="M24" s="7">
        <v>782</v>
      </c>
      <c r="N24" s="7">
        <v>793</v>
      </c>
      <c r="O24" s="7">
        <v>829</v>
      </c>
      <c r="P24" s="7">
        <v>853</v>
      </c>
      <c r="Q24" s="7">
        <v>893</v>
      </c>
      <c r="R24" s="147">
        <f t="shared" si="0"/>
        <v>40</v>
      </c>
      <c r="S24" s="127">
        <f t="shared" si="1"/>
        <v>104.68933177022275</v>
      </c>
      <c r="U24" s="118"/>
      <c r="V24" s="5"/>
    </row>
    <row r="25" spans="1:22" s="16" customFormat="1" ht="13.5" customHeight="1" x14ac:dyDescent="0.2">
      <c r="A25" s="122">
        <v>20</v>
      </c>
      <c r="B25" s="211" t="s">
        <v>28</v>
      </c>
      <c r="C25" s="211"/>
      <c r="D25" s="120" t="s">
        <v>23</v>
      </c>
      <c r="E25" s="7">
        <v>2041</v>
      </c>
      <c r="F25" s="7">
        <v>1946</v>
      </c>
      <c r="G25" s="7">
        <v>1951</v>
      </c>
      <c r="H25" s="7">
        <v>1923</v>
      </c>
      <c r="I25" s="7">
        <v>1897</v>
      </c>
      <c r="J25" s="7">
        <v>1876</v>
      </c>
      <c r="K25" s="7">
        <v>1911</v>
      </c>
      <c r="L25" s="7">
        <f>1038+879</f>
        <v>1917</v>
      </c>
      <c r="M25" s="7">
        <v>1908</v>
      </c>
      <c r="N25" s="7">
        <v>1910</v>
      </c>
      <c r="O25" s="7">
        <v>1901</v>
      </c>
      <c r="P25" s="7">
        <v>1855</v>
      </c>
      <c r="Q25" s="7">
        <v>894</v>
      </c>
      <c r="R25" s="147">
        <f t="shared" si="0"/>
        <v>-961</v>
      </c>
      <c r="S25" s="127">
        <f t="shared" si="1"/>
        <v>48.194070080862531</v>
      </c>
    </row>
    <row r="26" spans="1:22" s="16" customFormat="1" ht="13.5" customHeight="1" x14ac:dyDescent="0.2">
      <c r="A26" s="122">
        <v>21</v>
      </c>
      <c r="B26" s="211" t="s">
        <v>29</v>
      </c>
      <c r="C26" s="211"/>
      <c r="D26" s="120" t="s">
        <v>23</v>
      </c>
      <c r="E26" s="7">
        <v>147</v>
      </c>
      <c r="F26" s="7">
        <v>144</v>
      </c>
      <c r="G26" s="7">
        <v>144</v>
      </c>
      <c r="H26" s="7">
        <v>144</v>
      </c>
      <c r="I26" s="7">
        <v>156</v>
      </c>
      <c r="J26" s="7">
        <v>160</v>
      </c>
      <c r="K26" s="7">
        <v>174</v>
      </c>
      <c r="L26" s="7">
        <f>L19*0.059</f>
        <v>168.386</v>
      </c>
      <c r="M26" s="7">
        <v>186</v>
      </c>
      <c r="N26" s="7">
        <v>191</v>
      </c>
      <c r="O26" s="7">
        <v>206</v>
      </c>
      <c r="P26" s="7">
        <v>221</v>
      </c>
      <c r="Q26" s="7">
        <v>240</v>
      </c>
      <c r="R26" s="147">
        <f t="shared" si="0"/>
        <v>19</v>
      </c>
      <c r="S26" s="127">
        <f t="shared" si="1"/>
        <v>108.5972850678733</v>
      </c>
    </row>
    <row r="27" spans="1:22" s="16" customFormat="1" ht="13.5" customHeight="1" x14ac:dyDescent="0.2">
      <c r="A27" s="122">
        <v>22</v>
      </c>
      <c r="B27" s="199" t="s">
        <v>30</v>
      </c>
      <c r="C27" s="199"/>
      <c r="D27" s="120" t="s">
        <v>23</v>
      </c>
      <c r="E27" s="7">
        <v>11</v>
      </c>
      <c r="F27" s="7">
        <v>2</v>
      </c>
      <c r="G27" s="7">
        <v>2</v>
      </c>
      <c r="H27" s="7">
        <v>1</v>
      </c>
      <c r="I27" s="7"/>
      <c r="J27" s="7"/>
      <c r="K27" s="7">
        <v>1</v>
      </c>
      <c r="L27" s="7">
        <v>2</v>
      </c>
      <c r="M27" s="7">
        <v>2</v>
      </c>
      <c r="N27" s="7">
        <v>1</v>
      </c>
      <c r="O27" s="7">
        <v>1</v>
      </c>
      <c r="P27" s="7">
        <v>1</v>
      </c>
      <c r="Q27" s="7" t="s">
        <v>120</v>
      </c>
      <c r="R27" s="147" t="e">
        <f t="shared" si="0"/>
        <v>#VALUE!</v>
      </c>
      <c r="S27" s="127" t="e">
        <f t="shared" si="1"/>
        <v>#VALUE!</v>
      </c>
    </row>
    <row r="28" spans="1:22" s="16" customFormat="1" ht="13.5" customHeight="1" x14ac:dyDescent="0.2">
      <c r="A28" s="122">
        <v>23</v>
      </c>
      <c r="B28" s="199" t="s">
        <v>31</v>
      </c>
      <c r="C28" s="199"/>
      <c r="D28" s="120" t="s">
        <v>23</v>
      </c>
      <c r="E28" s="7">
        <v>90</v>
      </c>
      <c r="F28" s="7">
        <v>54</v>
      </c>
      <c r="G28" s="7">
        <v>34</v>
      </c>
      <c r="H28" s="7">
        <v>33</v>
      </c>
      <c r="I28" s="7">
        <v>48</v>
      </c>
      <c r="J28" s="7">
        <v>36</v>
      </c>
      <c r="K28" s="7">
        <v>33</v>
      </c>
      <c r="L28" s="7">
        <v>26</v>
      </c>
      <c r="M28" s="7">
        <v>21</v>
      </c>
      <c r="N28" s="7">
        <v>15</v>
      </c>
      <c r="O28" s="7">
        <v>13</v>
      </c>
      <c r="P28" s="7">
        <v>13</v>
      </c>
      <c r="Q28" s="7">
        <v>19</v>
      </c>
      <c r="R28" s="147">
        <f t="shared" si="0"/>
        <v>6</v>
      </c>
      <c r="S28" s="127">
        <f t="shared" si="1"/>
        <v>146.15384615384613</v>
      </c>
    </row>
    <row r="29" spans="1:22" s="16" customFormat="1" ht="13.5" customHeight="1" x14ac:dyDescent="0.2">
      <c r="A29" s="122">
        <v>24</v>
      </c>
      <c r="B29" s="199" t="s">
        <v>32</v>
      </c>
      <c r="C29" s="199"/>
      <c r="D29" s="120" t="s">
        <v>23</v>
      </c>
      <c r="E29" s="7">
        <v>75</v>
      </c>
      <c r="F29" s="7">
        <v>96</v>
      </c>
      <c r="G29" s="7">
        <v>99</v>
      </c>
      <c r="H29" s="7">
        <v>107</v>
      </c>
      <c r="I29" s="7">
        <v>113</v>
      </c>
      <c r="J29" s="7">
        <v>89</v>
      </c>
      <c r="K29" s="7">
        <v>90</v>
      </c>
      <c r="L29" s="7">
        <v>95</v>
      </c>
      <c r="M29" s="7">
        <v>95</v>
      </c>
      <c r="N29" s="7">
        <v>104</v>
      </c>
      <c r="O29" s="7">
        <v>134</v>
      </c>
      <c r="P29" s="7">
        <v>133</v>
      </c>
      <c r="Q29" s="7">
        <v>107</v>
      </c>
      <c r="R29" s="147">
        <f t="shared" si="0"/>
        <v>-26</v>
      </c>
      <c r="S29" s="127">
        <f t="shared" si="1"/>
        <v>80.451127819548873</v>
      </c>
    </row>
    <row r="30" spans="1:22" s="16" customFormat="1" ht="13.5" customHeight="1" x14ac:dyDescent="0.2">
      <c r="A30" s="122">
        <v>25</v>
      </c>
      <c r="B30" s="199" t="s">
        <v>33</v>
      </c>
      <c r="C30" s="199"/>
      <c r="D30" s="120" t="s">
        <v>23</v>
      </c>
      <c r="E30" s="7">
        <v>7</v>
      </c>
      <c r="F30" s="7">
        <v>20</v>
      </c>
      <c r="G30" s="7">
        <v>37</v>
      </c>
      <c r="H30" s="7">
        <v>21</v>
      </c>
      <c r="I30" s="7">
        <v>11</v>
      </c>
      <c r="J30" s="7">
        <v>40</v>
      </c>
      <c r="K30" s="7">
        <v>39</v>
      </c>
      <c r="L30" s="7">
        <v>43</v>
      </c>
      <c r="M30" s="7">
        <v>41</v>
      </c>
      <c r="N30" s="7">
        <v>23</v>
      </c>
      <c r="O30" s="7">
        <v>25</v>
      </c>
      <c r="P30" s="7">
        <v>14</v>
      </c>
      <c r="Q30" s="7">
        <v>28</v>
      </c>
      <c r="R30" s="147">
        <f t="shared" si="0"/>
        <v>14</v>
      </c>
      <c r="S30" s="127">
        <f t="shared" si="1"/>
        <v>200</v>
      </c>
    </row>
    <row r="31" spans="1:22" s="16" customFormat="1" ht="13.5" customHeight="1" x14ac:dyDescent="0.2">
      <c r="A31" s="122">
        <v>26</v>
      </c>
      <c r="B31" s="199" t="s">
        <v>34</v>
      </c>
      <c r="C31" s="199"/>
      <c r="D31" s="120" t="s">
        <v>23</v>
      </c>
      <c r="E31" s="7">
        <v>93</v>
      </c>
      <c r="F31" s="7">
        <v>50</v>
      </c>
      <c r="G31" s="7">
        <v>57</v>
      </c>
      <c r="H31" s="7">
        <v>69</v>
      </c>
      <c r="I31" s="7">
        <v>52</v>
      </c>
      <c r="J31" s="7">
        <v>41</v>
      </c>
      <c r="K31" s="7">
        <v>52</v>
      </c>
      <c r="L31" s="7">
        <v>46</v>
      </c>
      <c r="M31" s="7">
        <v>66</v>
      </c>
      <c r="N31" s="7">
        <v>25</v>
      </c>
      <c r="O31" s="7">
        <v>21</v>
      </c>
      <c r="P31" s="7"/>
      <c r="Q31" s="7"/>
      <c r="R31" s="147">
        <f t="shared" si="0"/>
        <v>0</v>
      </c>
      <c r="S31" s="127" t="e">
        <f t="shared" si="1"/>
        <v>#DIV/0!</v>
      </c>
    </row>
    <row r="32" spans="1:22" s="16" customFormat="1" ht="13.5" customHeight="1" x14ac:dyDescent="0.2">
      <c r="A32" s="122">
        <v>27</v>
      </c>
      <c r="B32" s="199" t="s">
        <v>35</v>
      </c>
      <c r="C32" s="199"/>
      <c r="D32" s="120" t="s">
        <v>23</v>
      </c>
      <c r="E32" s="7">
        <v>1401</v>
      </c>
      <c r="F32" s="7">
        <v>1405</v>
      </c>
      <c r="G32" s="7">
        <v>1473</v>
      </c>
      <c r="H32" s="7">
        <v>1464</v>
      </c>
      <c r="I32" s="7">
        <v>1285</v>
      </c>
      <c r="J32" s="7">
        <v>1518</v>
      </c>
      <c r="K32" s="7">
        <v>1559</v>
      </c>
      <c r="L32" s="7"/>
      <c r="M32" s="7">
        <v>1375</v>
      </c>
      <c r="N32" s="7">
        <v>1387</v>
      </c>
      <c r="O32" s="7"/>
      <c r="P32" s="7"/>
      <c r="Q32" s="7"/>
      <c r="R32" s="147">
        <f t="shared" si="0"/>
        <v>0</v>
      </c>
      <c r="S32" s="127" t="e">
        <f t="shared" si="1"/>
        <v>#DIV/0!</v>
      </c>
    </row>
    <row r="33" spans="1:19" s="16" customFormat="1" ht="13.5" customHeight="1" x14ac:dyDescent="0.2">
      <c r="A33" s="122">
        <v>28</v>
      </c>
      <c r="B33" s="199" t="s">
        <v>36</v>
      </c>
      <c r="C33" s="199"/>
      <c r="D33" s="120" t="s">
        <v>23</v>
      </c>
      <c r="E33" s="7">
        <v>21</v>
      </c>
      <c r="F33" s="7">
        <v>31</v>
      </c>
      <c r="G33" s="7">
        <v>33</v>
      </c>
      <c r="H33" s="7">
        <v>38</v>
      </c>
      <c r="I33" s="7">
        <v>30</v>
      </c>
      <c r="J33" s="7">
        <v>26</v>
      </c>
      <c r="K33" s="7">
        <v>12</v>
      </c>
      <c r="L33" s="7">
        <v>1</v>
      </c>
      <c r="M33" s="7">
        <v>9</v>
      </c>
      <c r="N33" s="7">
        <v>65</v>
      </c>
      <c r="O33" s="7">
        <v>34</v>
      </c>
      <c r="P33" s="7">
        <v>100</v>
      </c>
      <c r="Q33" s="7">
        <v>32</v>
      </c>
      <c r="R33" s="147">
        <f t="shared" si="0"/>
        <v>-68</v>
      </c>
      <c r="S33" s="127">
        <f t="shared" si="1"/>
        <v>32</v>
      </c>
    </row>
    <row r="34" spans="1:19" s="16" customFormat="1" ht="13.5" customHeight="1" x14ac:dyDescent="0.2">
      <c r="A34" s="122">
        <v>29</v>
      </c>
      <c r="B34" s="199" t="s">
        <v>37</v>
      </c>
      <c r="C34" s="199"/>
      <c r="D34" s="120" t="s">
        <v>23</v>
      </c>
      <c r="E34" s="7">
        <v>149</v>
      </c>
      <c r="F34" s="7">
        <v>104</v>
      </c>
      <c r="G34" s="7">
        <v>129</v>
      </c>
      <c r="H34" s="7">
        <v>137</v>
      </c>
      <c r="I34" s="7">
        <v>86</v>
      </c>
      <c r="J34" s="7">
        <v>119</v>
      </c>
      <c r="K34" s="7">
        <v>74</v>
      </c>
      <c r="L34" s="7">
        <v>31</v>
      </c>
      <c r="M34" s="7">
        <v>88</v>
      </c>
      <c r="N34" s="7">
        <v>177</v>
      </c>
      <c r="O34" s="7">
        <v>58</v>
      </c>
      <c r="P34" s="7">
        <v>312</v>
      </c>
      <c r="Q34" s="7">
        <v>158</v>
      </c>
      <c r="R34" s="147">
        <f t="shared" si="0"/>
        <v>-154</v>
      </c>
      <c r="S34" s="127">
        <f t="shared" si="1"/>
        <v>50.641025641025635</v>
      </c>
    </row>
    <row r="35" spans="1:19" s="16" customFormat="1" ht="19.5" customHeight="1" x14ac:dyDescent="0.2">
      <c r="A35" s="122">
        <v>30</v>
      </c>
      <c r="B35" s="199" t="s">
        <v>38</v>
      </c>
      <c r="C35" s="199"/>
      <c r="D35" s="120" t="s">
        <v>23</v>
      </c>
      <c r="E35" s="7">
        <v>154</v>
      </c>
      <c r="F35" s="7">
        <v>95</v>
      </c>
      <c r="G35" s="7">
        <v>122</v>
      </c>
      <c r="H35" s="7">
        <v>171</v>
      </c>
      <c r="I35" s="7">
        <v>75</v>
      </c>
      <c r="J35" s="7">
        <v>82</v>
      </c>
      <c r="K35" s="7">
        <v>53</v>
      </c>
      <c r="L35" s="7">
        <v>12</v>
      </c>
      <c r="M35" s="7">
        <v>42</v>
      </c>
      <c r="N35" s="7">
        <v>19</v>
      </c>
      <c r="O35" s="7">
        <v>8</v>
      </c>
      <c r="P35" s="7">
        <v>64</v>
      </c>
      <c r="Q35" s="7">
        <v>52</v>
      </c>
      <c r="R35" s="147">
        <f t="shared" si="0"/>
        <v>-12</v>
      </c>
      <c r="S35" s="127">
        <f t="shared" si="1"/>
        <v>81.25</v>
      </c>
    </row>
    <row r="36" spans="1:19" s="16" customFormat="1" ht="13.5" customHeight="1" x14ac:dyDescent="0.2">
      <c r="A36" s="122">
        <v>31</v>
      </c>
      <c r="B36" s="199" t="s">
        <v>39</v>
      </c>
      <c r="C36" s="199"/>
      <c r="D36" s="120" t="s">
        <v>40</v>
      </c>
      <c r="E36" s="18">
        <v>123.2</v>
      </c>
      <c r="F36" s="18">
        <v>138.5</v>
      </c>
      <c r="G36" s="18">
        <v>223</v>
      </c>
      <c r="H36" s="18">
        <v>355.9</v>
      </c>
      <c r="I36" s="18">
        <v>733.1</v>
      </c>
      <c r="J36" s="18">
        <v>1110</v>
      </c>
      <c r="K36" s="18">
        <v>808.5</v>
      </c>
      <c r="L36" s="18">
        <v>1016.8</v>
      </c>
      <c r="M36" s="18">
        <v>840.5</v>
      </c>
      <c r="N36" s="18">
        <v>1272.5999999999999</v>
      </c>
      <c r="O36" s="18">
        <v>1654.2</v>
      </c>
      <c r="P36" s="18">
        <v>1670.5</v>
      </c>
      <c r="Q36" s="18"/>
      <c r="R36" s="147">
        <f t="shared" si="0"/>
        <v>-1670.5</v>
      </c>
      <c r="S36" s="127">
        <f t="shared" si="1"/>
        <v>0</v>
      </c>
    </row>
    <row r="37" spans="1:19" s="16" customFormat="1" ht="13.5" customHeight="1" x14ac:dyDescent="0.2">
      <c r="A37" s="122">
        <v>32</v>
      </c>
      <c r="B37" s="208" t="s">
        <v>41</v>
      </c>
      <c r="C37" s="208"/>
      <c r="D37" s="120" t="s">
        <v>40</v>
      </c>
      <c r="E37" s="18">
        <v>338.8</v>
      </c>
      <c r="F37" s="18">
        <v>416.9</v>
      </c>
      <c r="G37" s="18">
        <v>521.70000000000005</v>
      </c>
      <c r="H37" s="18">
        <v>1214.4000000000001</v>
      </c>
      <c r="I37" s="18">
        <v>1609.3</v>
      </c>
      <c r="J37" s="18">
        <v>2614.5</v>
      </c>
      <c r="K37" s="18">
        <v>3361.5</v>
      </c>
      <c r="L37" s="18">
        <v>3721.3</v>
      </c>
      <c r="M37" s="18">
        <v>3548</v>
      </c>
      <c r="N37" s="18">
        <v>3711.7</v>
      </c>
      <c r="O37" s="18">
        <v>4710.8</v>
      </c>
      <c r="P37" s="18">
        <v>4836.5</v>
      </c>
      <c r="Q37" s="18"/>
      <c r="R37" s="147">
        <f t="shared" si="0"/>
        <v>-4836.5</v>
      </c>
      <c r="S37" s="127">
        <f t="shared" si="1"/>
        <v>0</v>
      </c>
    </row>
    <row r="38" spans="1:19" s="16" customFormat="1" ht="13.5" customHeight="1" x14ac:dyDescent="0.2">
      <c r="A38" s="122">
        <v>33</v>
      </c>
      <c r="B38" s="199" t="s">
        <v>42</v>
      </c>
      <c r="C38" s="199"/>
      <c r="D38" s="120" t="s">
        <v>40</v>
      </c>
      <c r="E38" s="18">
        <v>17.8</v>
      </c>
      <c r="F38" s="18">
        <v>34.200000000000003</v>
      </c>
      <c r="G38" s="18">
        <v>34</v>
      </c>
      <c r="H38" s="18">
        <v>48.5</v>
      </c>
      <c r="I38" s="18">
        <v>76.3</v>
      </c>
      <c r="J38" s="18">
        <v>94.3</v>
      </c>
      <c r="K38" s="18">
        <v>134.30000000000001</v>
      </c>
      <c r="L38" s="18">
        <v>206.4</v>
      </c>
      <c r="M38" s="18">
        <v>201.4</v>
      </c>
      <c r="N38" s="18">
        <v>300.3</v>
      </c>
      <c r="O38" s="18">
        <v>1784.4</v>
      </c>
      <c r="P38" s="18">
        <v>1757</v>
      </c>
      <c r="Q38" s="18">
        <v>2399</v>
      </c>
      <c r="R38" s="147">
        <f t="shared" si="0"/>
        <v>642</v>
      </c>
      <c r="S38" s="127">
        <f t="shared" si="1"/>
        <v>136.5395560614684</v>
      </c>
    </row>
    <row r="39" spans="1:19" s="16" customFormat="1" ht="13.5" customHeight="1" x14ac:dyDescent="0.2">
      <c r="A39" s="122">
        <v>34</v>
      </c>
      <c r="B39" s="208" t="s">
        <v>43</v>
      </c>
      <c r="C39" s="208"/>
      <c r="D39" s="120" t="s">
        <v>40</v>
      </c>
      <c r="E39" s="18">
        <v>122.1</v>
      </c>
      <c r="F39" s="18">
        <v>119.6</v>
      </c>
      <c r="G39" s="18">
        <v>129.6</v>
      </c>
      <c r="H39" s="18">
        <v>168.5</v>
      </c>
      <c r="I39" s="18">
        <v>236.5</v>
      </c>
      <c r="J39" s="18">
        <v>1489.9</v>
      </c>
      <c r="K39" s="18">
        <v>1877.9</v>
      </c>
      <c r="L39" s="18">
        <v>1415</v>
      </c>
      <c r="M39" s="18">
        <v>1641.6</v>
      </c>
      <c r="N39" s="18">
        <v>1698.9</v>
      </c>
      <c r="O39" s="18">
        <v>1741.2</v>
      </c>
      <c r="P39" s="18">
        <v>1938.5</v>
      </c>
      <c r="Q39" s="18">
        <v>2205.6999999999998</v>
      </c>
      <c r="R39" s="147">
        <f t="shared" si="0"/>
        <v>267.19999999999982</v>
      </c>
      <c r="S39" s="127">
        <f t="shared" si="1"/>
        <v>113.78385349497033</v>
      </c>
    </row>
    <row r="40" spans="1:19" s="16" customFormat="1" ht="18" customHeight="1" x14ac:dyDescent="0.2">
      <c r="A40" s="8">
        <v>35</v>
      </c>
      <c r="B40" s="209" t="s">
        <v>44</v>
      </c>
      <c r="C40" s="209"/>
      <c r="D40" s="9" t="s">
        <v>13</v>
      </c>
      <c r="E40" s="10">
        <f>E41+E43+E45+E47</f>
        <v>611</v>
      </c>
      <c r="F40" s="10">
        <v>588</v>
      </c>
      <c r="G40" s="10">
        <f>G41+G43+G45+G47</f>
        <v>608</v>
      </c>
      <c r="H40" s="10">
        <f>H41+H43+H45+H47</f>
        <v>601</v>
      </c>
      <c r="I40" s="10">
        <f>I41+I43+I45+I47</f>
        <v>610</v>
      </c>
      <c r="J40" s="10">
        <v>604</v>
      </c>
      <c r="K40" s="10">
        <v>621</v>
      </c>
      <c r="L40" s="10">
        <f>L41+L43+L45+L47</f>
        <v>631</v>
      </c>
      <c r="M40" s="10">
        <v>647</v>
      </c>
      <c r="N40" s="10">
        <v>662</v>
      </c>
      <c r="O40" s="10">
        <v>673</v>
      </c>
      <c r="P40" s="10">
        <v>669</v>
      </c>
      <c r="Q40" s="153">
        <v>699</v>
      </c>
      <c r="R40" s="147">
        <f t="shared" si="0"/>
        <v>30</v>
      </c>
      <c r="S40" s="127">
        <f t="shared" si="1"/>
        <v>104.48430493273541</v>
      </c>
    </row>
    <row r="41" spans="1:19" s="16" customFormat="1" ht="13.5" customHeight="1" x14ac:dyDescent="0.2">
      <c r="A41" s="122">
        <v>36</v>
      </c>
      <c r="B41" s="202" t="s">
        <v>45</v>
      </c>
      <c r="C41" s="19" t="s">
        <v>12</v>
      </c>
      <c r="D41" s="120" t="s">
        <v>13</v>
      </c>
      <c r="E41" s="7">
        <v>445</v>
      </c>
      <c r="F41" s="7">
        <v>386</v>
      </c>
      <c r="G41" s="7">
        <v>362</v>
      </c>
      <c r="H41" s="7">
        <v>340</v>
      </c>
      <c r="I41" s="7">
        <v>314</v>
      </c>
      <c r="J41" s="7">
        <v>290</v>
      </c>
      <c r="K41" s="7">
        <v>288</v>
      </c>
      <c r="L41" s="7">
        <v>252</v>
      </c>
      <c r="M41" s="49">
        <f>M40-M43-M45-M47</f>
        <v>276</v>
      </c>
      <c r="N41" s="49">
        <v>252</v>
      </c>
      <c r="O41" s="49">
        <v>269</v>
      </c>
      <c r="P41" s="49">
        <v>267</v>
      </c>
      <c r="Q41" s="110">
        <v>297</v>
      </c>
      <c r="R41" s="147">
        <f t="shared" si="0"/>
        <v>30</v>
      </c>
      <c r="S41" s="127">
        <f t="shared" si="1"/>
        <v>111.23595505617978</v>
      </c>
    </row>
    <row r="42" spans="1:19" s="16" customFormat="1" ht="13.5" customHeight="1" x14ac:dyDescent="0.2">
      <c r="A42" s="122">
        <v>37</v>
      </c>
      <c r="B42" s="202"/>
      <c r="C42" s="19" t="s">
        <v>46</v>
      </c>
      <c r="D42" s="120" t="s">
        <v>17</v>
      </c>
      <c r="E42" s="18">
        <f t="shared" ref="E42:K42" si="13">E41/E40*100</f>
        <v>72.831423895253678</v>
      </c>
      <c r="F42" s="18">
        <v>65.646258503401356</v>
      </c>
      <c r="G42" s="18">
        <f t="shared" si="13"/>
        <v>59.539473684210535</v>
      </c>
      <c r="H42" s="18">
        <f t="shared" si="13"/>
        <v>56.572379367720472</v>
      </c>
      <c r="I42" s="18">
        <f t="shared" si="13"/>
        <v>51.47540983606558</v>
      </c>
      <c r="J42" s="18">
        <f t="shared" si="13"/>
        <v>48.013245033112582</v>
      </c>
      <c r="K42" s="18">
        <f t="shared" si="13"/>
        <v>46.376811594202898</v>
      </c>
      <c r="L42" s="18">
        <f>L41/L40*100</f>
        <v>39.936608557844686</v>
      </c>
      <c r="M42" s="18">
        <f>M41/M40*100</f>
        <v>42.658423493044822</v>
      </c>
      <c r="N42" s="18">
        <f>N41/N40*100</f>
        <v>38.066465256797585</v>
      </c>
      <c r="O42" s="18">
        <f t="shared" ref="O42:Q42" si="14">O41/O40*100</f>
        <v>39.970282317979198</v>
      </c>
      <c r="P42" s="18">
        <f t="shared" si="14"/>
        <v>39.91031390134529</v>
      </c>
      <c r="Q42" s="159">
        <f t="shared" si="14"/>
        <v>42.489270386266092</v>
      </c>
      <c r="R42" s="147">
        <f t="shared" si="0"/>
        <v>2.578956484920802</v>
      </c>
      <c r="S42" s="127">
        <f t="shared" si="1"/>
        <v>106.46187973188022</v>
      </c>
    </row>
    <row r="43" spans="1:19" s="16" customFormat="1" ht="13.5" customHeight="1" x14ac:dyDescent="0.2">
      <c r="A43" s="122">
        <v>38</v>
      </c>
      <c r="B43" s="202" t="s">
        <v>47</v>
      </c>
      <c r="C43" s="19" t="s">
        <v>12</v>
      </c>
      <c r="D43" s="120" t="s">
        <v>13</v>
      </c>
      <c r="E43" s="7">
        <v>129</v>
      </c>
      <c r="F43" s="7">
        <v>146</v>
      </c>
      <c r="G43" s="7">
        <v>173</v>
      </c>
      <c r="H43" s="7">
        <v>177</v>
      </c>
      <c r="I43" s="7">
        <v>201</v>
      </c>
      <c r="J43" s="7">
        <v>187</v>
      </c>
      <c r="K43" s="7">
        <v>197</v>
      </c>
      <c r="L43" s="7">
        <v>225</v>
      </c>
      <c r="M43" s="7">
        <v>219</v>
      </c>
      <c r="N43" s="7">
        <v>232</v>
      </c>
      <c r="O43" s="7">
        <v>246</v>
      </c>
      <c r="P43" s="7">
        <v>242</v>
      </c>
      <c r="Q43" s="109">
        <v>252</v>
      </c>
      <c r="R43" s="147">
        <f t="shared" si="0"/>
        <v>10</v>
      </c>
      <c r="S43" s="127">
        <f t="shared" si="1"/>
        <v>104.13223140495869</v>
      </c>
    </row>
    <row r="44" spans="1:19" s="16" customFormat="1" ht="13.5" customHeight="1" x14ac:dyDescent="0.2">
      <c r="A44" s="122">
        <v>39</v>
      </c>
      <c r="B44" s="202"/>
      <c r="C44" s="19" t="s">
        <v>46</v>
      </c>
      <c r="D44" s="120" t="s">
        <v>17</v>
      </c>
      <c r="E44" s="18">
        <f t="shared" ref="E44:K44" si="15">E43/E40*100</f>
        <v>21.112929623567922</v>
      </c>
      <c r="F44" s="18">
        <v>24.829931972789115</v>
      </c>
      <c r="G44" s="18">
        <f t="shared" si="15"/>
        <v>28.453947368421051</v>
      </c>
      <c r="H44" s="18">
        <f t="shared" si="15"/>
        <v>29.450915141430951</v>
      </c>
      <c r="I44" s="18">
        <f t="shared" si="15"/>
        <v>32.950819672131146</v>
      </c>
      <c r="J44" s="18">
        <f t="shared" si="15"/>
        <v>30.960264900662253</v>
      </c>
      <c r="K44" s="18">
        <f t="shared" si="15"/>
        <v>31.723027375201291</v>
      </c>
      <c r="L44" s="18">
        <f>L43/L40*100</f>
        <v>35.657686212361334</v>
      </c>
      <c r="M44" s="18">
        <f>M43/M40*100</f>
        <v>33.848531684698607</v>
      </c>
      <c r="N44" s="18">
        <f>N43/N40*100</f>
        <v>35.045317220543808</v>
      </c>
      <c r="O44" s="18">
        <f t="shared" ref="O44:Q44" si="16">O43/O40*100</f>
        <v>36.552748885586922</v>
      </c>
      <c r="P44" s="18">
        <f t="shared" si="16"/>
        <v>36.173393124065775</v>
      </c>
      <c r="Q44" s="159">
        <f t="shared" si="16"/>
        <v>36.051502145922747</v>
      </c>
      <c r="R44" s="147">
        <f t="shared" si="0"/>
        <v>-0.12189097814302841</v>
      </c>
      <c r="S44" s="127">
        <f t="shared" si="1"/>
        <v>99.663036924059142</v>
      </c>
    </row>
    <row r="45" spans="1:19" s="16" customFormat="1" ht="13.5" customHeight="1" x14ac:dyDescent="0.2">
      <c r="A45" s="122">
        <v>40</v>
      </c>
      <c r="B45" s="202" t="s">
        <v>48</v>
      </c>
      <c r="C45" s="19" t="s">
        <v>12</v>
      </c>
      <c r="D45" s="120" t="s">
        <v>13</v>
      </c>
      <c r="E45" s="7">
        <v>27</v>
      </c>
      <c r="F45" s="7">
        <v>41</v>
      </c>
      <c r="G45" s="7">
        <v>54</v>
      </c>
      <c r="H45" s="7">
        <v>63</v>
      </c>
      <c r="I45" s="7">
        <v>67</v>
      </c>
      <c r="J45" s="7">
        <v>88</v>
      </c>
      <c r="K45" s="7">
        <v>91</v>
      </c>
      <c r="L45" s="7">
        <v>101</v>
      </c>
      <c r="M45" s="7">
        <v>101</v>
      </c>
      <c r="N45" s="7">
        <v>123</v>
      </c>
      <c r="O45" s="7">
        <v>109</v>
      </c>
      <c r="P45" s="7">
        <v>117</v>
      </c>
      <c r="Q45" s="109">
        <v>111</v>
      </c>
      <c r="R45" s="147">
        <f t="shared" si="0"/>
        <v>-6</v>
      </c>
      <c r="S45" s="127">
        <f t="shared" si="1"/>
        <v>94.871794871794862</v>
      </c>
    </row>
    <row r="46" spans="1:19" s="16" customFormat="1" ht="13.5" customHeight="1" x14ac:dyDescent="0.2">
      <c r="A46" s="122">
        <v>41</v>
      </c>
      <c r="B46" s="202"/>
      <c r="C46" s="19" t="s">
        <v>46</v>
      </c>
      <c r="D46" s="120" t="s">
        <v>17</v>
      </c>
      <c r="E46" s="18">
        <f t="shared" ref="E46:K46" si="17">E45/E40*100</f>
        <v>4.4189852700490997</v>
      </c>
      <c r="F46" s="18">
        <v>6.9727891156462576</v>
      </c>
      <c r="G46" s="18">
        <f t="shared" si="17"/>
        <v>8.8815789473684212</v>
      </c>
      <c r="H46" s="18">
        <f t="shared" si="17"/>
        <v>10.482529118136439</v>
      </c>
      <c r="I46" s="18">
        <f t="shared" si="17"/>
        <v>10.983606557377049</v>
      </c>
      <c r="J46" s="18">
        <f t="shared" si="17"/>
        <v>14.569536423841059</v>
      </c>
      <c r="K46" s="18">
        <f t="shared" si="17"/>
        <v>14.653784219001611</v>
      </c>
      <c r="L46" s="18">
        <f>L45/L40*100</f>
        <v>16.006339144215531</v>
      </c>
      <c r="M46" s="18">
        <f>M45/M40*100</f>
        <v>15.610510046367851</v>
      </c>
      <c r="N46" s="18">
        <f>N45/N40*100</f>
        <v>18.580060422960727</v>
      </c>
      <c r="O46" s="18">
        <f t="shared" ref="O46:Q46" si="18">O45/O40*100</f>
        <v>16.196136701337295</v>
      </c>
      <c r="P46" s="18">
        <f t="shared" si="18"/>
        <v>17.488789237668161</v>
      </c>
      <c r="Q46" s="159">
        <f t="shared" si="18"/>
        <v>15.879828326180256</v>
      </c>
      <c r="R46" s="147">
        <f t="shared" si="0"/>
        <v>-1.6089609114879053</v>
      </c>
      <c r="S46" s="127">
        <f t="shared" si="1"/>
        <v>90.800044018928133</v>
      </c>
    </row>
    <row r="47" spans="1:19" s="16" customFormat="1" ht="13.5" customHeight="1" x14ac:dyDescent="0.2">
      <c r="A47" s="122">
        <v>42</v>
      </c>
      <c r="B47" s="202" t="s">
        <v>49</v>
      </c>
      <c r="C47" s="19" t="s">
        <v>12</v>
      </c>
      <c r="D47" s="120" t="s">
        <v>13</v>
      </c>
      <c r="E47" s="7">
        <v>10</v>
      </c>
      <c r="F47" s="7">
        <v>15</v>
      </c>
      <c r="G47" s="7">
        <v>19</v>
      </c>
      <c r="H47" s="7">
        <v>21</v>
      </c>
      <c r="I47" s="7">
        <v>28</v>
      </c>
      <c r="J47" s="7">
        <v>39</v>
      </c>
      <c r="K47" s="7">
        <v>45</v>
      </c>
      <c r="L47" s="7">
        <v>53</v>
      </c>
      <c r="M47" s="7">
        <v>51</v>
      </c>
      <c r="N47" s="7">
        <v>55</v>
      </c>
      <c r="O47" s="7">
        <v>49</v>
      </c>
      <c r="P47" s="7">
        <v>43</v>
      </c>
      <c r="Q47" s="109">
        <v>39</v>
      </c>
      <c r="R47" s="147">
        <f t="shared" si="0"/>
        <v>-4</v>
      </c>
      <c r="S47" s="127">
        <f t="shared" si="1"/>
        <v>90.697674418604649</v>
      </c>
    </row>
    <row r="48" spans="1:19" s="16" customFormat="1" ht="13.5" customHeight="1" x14ac:dyDescent="0.2">
      <c r="A48" s="122">
        <v>43</v>
      </c>
      <c r="B48" s="202"/>
      <c r="C48" s="19" t="s">
        <v>46</v>
      </c>
      <c r="D48" s="120" t="s">
        <v>17</v>
      </c>
      <c r="E48" s="18">
        <f t="shared" ref="E48:K48" si="19">E47/E40*100</f>
        <v>1.6366612111292964</v>
      </c>
      <c r="F48" s="18">
        <v>2.5510204081632653</v>
      </c>
      <c r="G48" s="18">
        <f t="shared" si="19"/>
        <v>3.125</v>
      </c>
      <c r="H48" s="18">
        <f t="shared" si="19"/>
        <v>3.494176372712146</v>
      </c>
      <c r="I48" s="18">
        <f t="shared" si="19"/>
        <v>4.5901639344262293</v>
      </c>
      <c r="J48" s="18">
        <f t="shared" si="19"/>
        <v>6.4569536423841054</v>
      </c>
      <c r="K48" s="18">
        <f t="shared" si="19"/>
        <v>7.2463768115942031</v>
      </c>
      <c r="L48" s="18">
        <f>L47/L40*100</f>
        <v>8.3993660855784462</v>
      </c>
      <c r="M48" s="18">
        <f>M47/M40*100</f>
        <v>7.8825347758887165</v>
      </c>
      <c r="N48" s="18">
        <f>N47/N40*100</f>
        <v>8.3081570996978851</v>
      </c>
      <c r="O48" s="18">
        <f t="shared" ref="O48:Q48" si="20">O47/O40*100</f>
        <v>7.2808320950965832</v>
      </c>
      <c r="P48" s="18">
        <f t="shared" si="20"/>
        <v>6.4275037369207766</v>
      </c>
      <c r="Q48" s="159">
        <f t="shared" si="20"/>
        <v>5.5793991416309012</v>
      </c>
      <c r="R48" s="147">
        <f t="shared" si="0"/>
        <v>-0.84810459528987536</v>
      </c>
      <c r="S48" s="127">
        <f t="shared" si="1"/>
        <v>86.805070366304022</v>
      </c>
    </row>
    <row r="49" spans="1:19" s="16" customFormat="1" ht="15" customHeight="1" x14ac:dyDescent="0.2">
      <c r="A49" s="8">
        <v>44</v>
      </c>
      <c r="B49" s="228" t="s">
        <v>50</v>
      </c>
      <c r="C49" s="228"/>
      <c r="D49" s="9" t="s">
        <v>13</v>
      </c>
      <c r="E49" s="10">
        <v>500</v>
      </c>
      <c r="F49" s="10">
        <v>503</v>
      </c>
      <c r="G49" s="10">
        <v>524</v>
      </c>
      <c r="H49" s="10">
        <v>494</v>
      </c>
      <c r="I49" s="10">
        <v>519</v>
      </c>
      <c r="J49" s="10">
        <v>482</v>
      </c>
      <c r="K49" s="10">
        <v>487</v>
      </c>
      <c r="L49" s="22">
        <v>508</v>
      </c>
      <c r="M49" s="22">
        <v>514</v>
      </c>
      <c r="N49" s="22">
        <v>533</v>
      </c>
      <c r="O49" s="22">
        <v>546</v>
      </c>
      <c r="P49" s="22">
        <v>546</v>
      </c>
      <c r="Q49" s="153">
        <v>603</v>
      </c>
      <c r="R49" s="147">
        <f t="shared" si="0"/>
        <v>57</v>
      </c>
      <c r="S49" s="127">
        <f t="shared" si="1"/>
        <v>110.43956043956045</v>
      </c>
    </row>
    <row r="50" spans="1:19" s="16" customFormat="1" ht="13.5" customHeight="1" x14ac:dyDescent="0.2">
      <c r="A50" s="122">
        <v>45</v>
      </c>
      <c r="B50" s="199" t="s">
        <v>51</v>
      </c>
      <c r="C50" s="199"/>
      <c r="D50" s="120" t="s">
        <v>13</v>
      </c>
      <c r="E50" s="7">
        <v>465</v>
      </c>
      <c r="F50" s="7">
        <v>285</v>
      </c>
      <c r="G50" s="7">
        <v>349</v>
      </c>
      <c r="H50" s="7">
        <v>468</v>
      </c>
      <c r="I50" s="7">
        <v>410</v>
      </c>
      <c r="J50" s="7">
        <v>437</v>
      </c>
      <c r="K50" s="7">
        <v>441</v>
      </c>
      <c r="L50" s="11">
        <v>473</v>
      </c>
      <c r="M50" s="117">
        <v>474</v>
      </c>
      <c r="N50" s="117">
        <v>476</v>
      </c>
      <c r="O50" s="117">
        <v>472</v>
      </c>
      <c r="P50" s="117">
        <v>527</v>
      </c>
      <c r="Q50" s="189">
        <v>539</v>
      </c>
      <c r="R50" s="147">
        <f t="shared" si="0"/>
        <v>12</v>
      </c>
      <c r="S50" s="127">
        <f t="shared" si="1"/>
        <v>102.27703984819733</v>
      </c>
    </row>
    <row r="51" spans="1:19" s="16" customFormat="1" ht="13.5" customHeight="1" x14ac:dyDescent="0.2">
      <c r="A51" s="122">
        <v>46</v>
      </c>
      <c r="B51" s="199" t="s">
        <v>52</v>
      </c>
      <c r="C51" s="199"/>
      <c r="D51" s="120" t="s">
        <v>17</v>
      </c>
      <c r="E51" s="18">
        <f t="shared" ref="E51:K51" si="21">E50/E49*100</f>
        <v>93</v>
      </c>
      <c r="F51" s="18">
        <v>56.660039761431413</v>
      </c>
      <c r="G51" s="18">
        <f t="shared" si="21"/>
        <v>66.603053435114504</v>
      </c>
      <c r="H51" s="18">
        <f t="shared" si="21"/>
        <v>94.73684210526315</v>
      </c>
      <c r="I51" s="18">
        <f t="shared" si="21"/>
        <v>78.9980732177264</v>
      </c>
      <c r="J51" s="18">
        <f t="shared" si="21"/>
        <v>90.663900414937757</v>
      </c>
      <c r="K51" s="18">
        <f t="shared" si="21"/>
        <v>90.554414784394254</v>
      </c>
      <c r="L51" s="25">
        <f>L50/L49*100</f>
        <v>93.110236220472444</v>
      </c>
      <c r="M51" s="25">
        <f>M50/M49*100</f>
        <v>92.217898832684824</v>
      </c>
      <c r="N51" s="25">
        <f>N50/N49*100</f>
        <v>89.305816135084427</v>
      </c>
      <c r="O51" s="25">
        <f t="shared" ref="O51:Q51" si="22">O50/O49*100</f>
        <v>86.446886446886452</v>
      </c>
      <c r="P51" s="25">
        <f t="shared" si="22"/>
        <v>96.520146520146525</v>
      </c>
      <c r="Q51" s="155">
        <f t="shared" si="22"/>
        <v>89.38640132669984</v>
      </c>
      <c r="R51" s="147">
        <f t="shared" si="0"/>
        <v>-7.1337451934466856</v>
      </c>
      <c r="S51" s="127">
        <f t="shared" si="1"/>
        <v>92.609060957074206</v>
      </c>
    </row>
    <row r="52" spans="1:19" s="16" customFormat="1" ht="13.5" customHeight="1" x14ac:dyDescent="0.2">
      <c r="A52" s="122">
        <v>47</v>
      </c>
      <c r="B52" s="199" t="s">
        <v>53</v>
      </c>
      <c r="C52" s="199"/>
      <c r="D52" s="120" t="s">
        <v>13</v>
      </c>
      <c r="E52" s="7">
        <v>451</v>
      </c>
      <c r="F52" s="7">
        <v>220</v>
      </c>
      <c r="G52" s="7">
        <v>255</v>
      </c>
      <c r="H52" s="7">
        <v>378</v>
      </c>
      <c r="I52" s="7">
        <v>364</v>
      </c>
      <c r="J52" s="7">
        <v>360</v>
      </c>
      <c r="K52" s="7">
        <v>378</v>
      </c>
      <c r="L52" s="11">
        <v>418</v>
      </c>
      <c r="M52" s="11">
        <v>401</v>
      </c>
      <c r="N52" s="11">
        <v>420</v>
      </c>
      <c r="O52" s="11">
        <v>416</v>
      </c>
      <c r="P52" s="11">
        <v>494</v>
      </c>
      <c r="Q52" s="109">
        <v>474</v>
      </c>
      <c r="R52" s="147">
        <f t="shared" si="0"/>
        <v>-20</v>
      </c>
      <c r="S52" s="127">
        <f t="shared" si="1"/>
        <v>95.951417004048579</v>
      </c>
    </row>
    <row r="53" spans="1:19" s="16" customFormat="1" ht="13.5" customHeight="1" x14ac:dyDescent="0.2">
      <c r="A53" s="122">
        <v>48</v>
      </c>
      <c r="B53" s="199" t="s">
        <v>52</v>
      </c>
      <c r="C53" s="199"/>
      <c r="D53" s="120" t="s">
        <v>17</v>
      </c>
      <c r="E53" s="18">
        <f t="shared" ref="E53:K53" si="23">E52/E49*100</f>
        <v>90.2</v>
      </c>
      <c r="F53" s="18">
        <v>43.737574552683895</v>
      </c>
      <c r="G53" s="18">
        <f t="shared" si="23"/>
        <v>48.664122137404583</v>
      </c>
      <c r="H53" s="18">
        <f t="shared" si="23"/>
        <v>76.518218623481786</v>
      </c>
      <c r="I53" s="18">
        <f t="shared" si="23"/>
        <v>70.134874759152211</v>
      </c>
      <c r="J53" s="18">
        <f t="shared" si="23"/>
        <v>74.68879668049793</v>
      </c>
      <c r="K53" s="18">
        <f t="shared" si="23"/>
        <v>77.618069815195071</v>
      </c>
      <c r="L53" s="25">
        <f>L52/L49*100</f>
        <v>82.283464566929126</v>
      </c>
      <c r="M53" s="25">
        <f>M52/M49*100</f>
        <v>78.01556420233463</v>
      </c>
      <c r="N53" s="25">
        <f>N52/N49*100</f>
        <v>78.799249530956843</v>
      </c>
      <c r="O53" s="25">
        <f t="shared" ref="O53:Q53" si="24">O52/O49*100</f>
        <v>76.19047619047619</v>
      </c>
      <c r="P53" s="25">
        <f t="shared" si="24"/>
        <v>90.476190476190482</v>
      </c>
      <c r="Q53" s="155">
        <f t="shared" si="24"/>
        <v>78.606965174129357</v>
      </c>
      <c r="R53" s="147">
        <f t="shared" si="0"/>
        <v>-11.869225302061125</v>
      </c>
      <c r="S53" s="127">
        <f t="shared" si="1"/>
        <v>86.8813825608798</v>
      </c>
    </row>
    <row r="54" spans="1:19" s="16" customFormat="1" ht="13.5" customHeight="1" x14ac:dyDescent="0.2">
      <c r="A54" s="122">
        <v>49</v>
      </c>
      <c r="B54" s="199" t="s">
        <v>54</v>
      </c>
      <c r="C54" s="199"/>
      <c r="D54" s="120" t="s">
        <v>13</v>
      </c>
      <c r="E54" s="7">
        <v>111</v>
      </c>
      <c r="F54" s="7">
        <v>71</v>
      </c>
      <c r="G54" s="7">
        <v>98</v>
      </c>
      <c r="H54" s="7">
        <v>121</v>
      </c>
      <c r="I54" s="7">
        <v>196</v>
      </c>
      <c r="J54" s="7">
        <v>232</v>
      </c>
      <c r="K54" s="7">
        <v>266</v>
      </c>
      <c r="L54" s="11">
        <v>281</v>
      </c>
      <c r="M54" s="11">
        <v>262</v>
      </c>
      <c r="N54" s="11">
        <v>278</v>
      </c>
      <c r="O54" s="11">
        <v>302</v>
      </c>
      <c r="P54" s="11">
        <v>301</v>
      </c>
      <c r="Q54" s="109">
        <v>294</v>
      </c>
      <c r="R54" s="147">
        <f t="shared" si="0"/>
        <v>-7</v>
      </c>
      <c r="S54" s="127">
        <f t="shared" si="1"/>
        <v>97.674418604651152</v>
      </c>
    </row>
    <row r="55" spans="1:19" s="16" customFormat="1" ht="13.5" customHeight="1" x14ac:dyDescent="0.2">
      <c r="A55" s="122">
        <v>50</v>
      </c>
      <c r="B55" s="199" t="s">
        <v>52</v>
      </c>
      <c r="C55" s="199"/>
      <c r="D55" s="120" t="s">
        <v>17</v>
      </c>
      <c r="E55" s="18">
        <f t="shared" ref="E55:K55" si="25">E54/E49*100</f>
        <v>22.2</v>
      </c>
      <c r="F55" s="18">
        <v>14.115308151093439</v>
      </c>
      <c r="G55" s="18">
        <f t="shared" si="25"/>
        <v>18.702290076335878</v>
      </c>
      <c r="H55" s="18">
        <f t="shared" si="25"/>
        <v>24.493927125506072</v>
      </c>
      <c r="I55" s="18">
        <f t="shared" si="25"/>
        <v>37.764932562620423</v>
      </c>
      <c r="J55" s="18">
        <f t="shared" si="25"/>
        <v>48.132780082987551</v>
      </c>
      <c r="K55" s="18">
        <f t="shared" si="25"/>
        <v>54.620123203285416</v>
      </c>
      <c r="L55" s="25">
        <f>L54/L49*100</f>
        <v>55.314960629921259</v>
      </c>
      <c r="M55" s="25">
        <f>M54/M49*100</f>
        <v>50.972762645914393</v>
      </c>
      <c r="N55" s="25">
        <f>N54/N49*100</f>
        <v>52.157598499061919</v>
      </c>
      <c r="O55" s="25">
        <f t="shared" ref="O55:Q55" si="26">O54/O49*100</f>
        <v>55.311355311355314</v>
      </c>
      <c r="P55" s="25">
        <f t="shared" si="26"/>
        <v>55.128205128205131</v>
      </c>
      <c r="Q55" s="155">
        <f t="shared" si="26"/>
        <v>48.756218905472636</v>
      </c>
      <c r="R55" s="147">
        <f t="shared" si="0"/>
        <v>-6.3719862227324953</v>
      </c>
      <c r="S55" s="127">
        <f t="shared" si="1"/>
        <v>88.441513363415467</v>
      </c>
    </row>
    <row r="56" spans="1:19" s="16" customFormat="1" ht="13.5" customHeight="1" x14ac:dyDescent="0.2">
      <c r="A56" s="122">
        <v>51</v>
      </c>
      <c r="B56" s="199" t="s">
        <v>55</v>
      </c>
      <c r="C56" s="199"/>
      <c r="D56" s="120" t="s">
        <v>13</v>
      </c>
      <c r="E56" s="7">
        <v>221</v>
      </c>
      <c r="F56" s="7">
        <v>210</v>
      </c>
      <c r="G56" s="7">
        <v>241</v>
      </c>
      <c r="H56" s="7">
        <v>295</v>
      </c>
      <c r="I56" s="7">
        <v>253</v>
      </c>
      <c r="J56" s="7">
        <v>260</v>
      </c>
      <c r="K56" s="7">
        <v>281</v>
      </c>
      <c r="L56" s="11">
        <v>220</v>
      </c>
      <c r="M56" s="11">
        <v>246</v>
      </c>
      <c r="N56" s="11">
        <v>219</v>
      </c>
      <c r="O56" s="11">
        <v>282</v>
      </c>
      <c r="P56" s="11">
        <v>211</v>
      </c>
      <c r="Q56" s="109">
        <v>214</v>
      </c>
      <c r="R56" s="147">
        <f t="shared" si="0"/>
        <v>3</v>
      </c>
      <c r="S56" s="127">
        <f t="shared" si="1"/>
        <v>101.4218009478673</v>
      </c>
    </row>
    <row r="57" spans="1:19" s="16" customFormat="1" ht="13.5" customHeight="1" x14ac:dyDescent="0.2">
      <c r="A57" s="122">
        <v>52</v>
      </c>
      <c r="B57" s="199" t="s">
        <v>52</v>
      </c>
      <c r="C57" s="199"/>
      <c r="D57" s="120" t="s">
        <v>17</v>
      </c>
      <c r="E57" s="18">
        <f t="shared" ref="E57:K57" si="27">E56/E49*100</f>
        <v>44.2</v>
      </c>
      <c r="F57" s="18">
        <v>41.749502982107359</v>
      </c>
      <c r="G57" s="18">
        <f t="shared" si="27"/>
        <v>45.992366412213741</v>
      </c>
      <c r="H57" s="18">
        <f t="shared" si="27"/>
        <v>59.716599190283404</v>
      </c>
      <c r="I57" s="18">
        <f t="shared" si="27"/>
        <v>48.747591522157997</v>
      </c>
      <c r="J57" s="18">
        <f t="shared" si="27"/>
        <v>53.941908713692946</v>
      </c>
      <c r="K57" s="18">
        <f t="shared" si="27"/>
        <v>57.700205338809027</v>
      </c>
      <c r="L57" s="25">
        <f>L56/L49*100</f>
        <v>43.30708661417323</v>
      </c>
      <c r="M57" s="25">
        <f>M56/M49*100</f>
        <v>47.859922178988327</v>
      </c>
      <c r="N57" s="25">
        <f>N56/N49*100</f>
        <v>41.088180112570356</v>
      </c>
      <c r="O57" s="25">
        <f t="shared" ref="O57:Q57" si="28">O56/O49*100</f>
        <v>51.648351648351657</v>
      </c>
      <c r="P57" s="25">
        <f t="shared" si="28"/>
        <v>38.64468864468865</v>
      </c>
      <c r="Q57" s="155">
        <f t="shared" si="28"/>
        <v>35.489220563847432</v>
      </c>
      <c r="R57" s="147">
        <f t="shared" si="0"/>
        <v>-3.1554680808412172</v>
      </c>
      <c r="S57" s="127">
        <f t="shared" si="1"/>
        <v>91.83466553488482</v>
      </c>
    </row>
    <row r="58" spans="1:19" s="16" customFormat="1" ht="18" customHeight="1" x14ac:dyDescent="0.2">
      <c r="A58" s="8">
        <v>53</v>
      </c>
      <c r="B58" s="209" t="s">
        <v>56</v>
      </c>
      <c r="C58" s="209"/>
      <c r="D58" s="9" t="s">
        <v>57</v>
      </c>
      <c r="E58" s="10">
        <f>SUM(E59:E63)</f>
        <v>100002</v>
      </c>
      <c r="F58" s="10">
        <v>121103</v>
      </c>
      <c r="G58" s="10">
        <f t="shared" ref="G58:I58" si="29">SUM(G59:G63)</f>
        <v>145321</v>
      </c>
      <c r="H58" s="10">
        <f t="shared" si="29"/>
        <v>158230</v>
      </c>
      <c r="I58" s="10">
        <f t="shared" si="29"/>
        <v>177073</v>
      </c>
      <c r="J58" s="10">
        <v>201089</v>
      </c>
      <c r="K58" s="10">
        <v>220871</v>
      </c>
      <c r="L58" s="22">
        <f>SUM(L59:L63)</f>
        <v>240940</v>
      </c>
      <c r="M58" s="22">
        <f>SUM(M59:M63)</f>
        <v>235108</v>
      </c>
      <c r="N58" s="22">
        <f>SUM(N59:N63)</f>
        <v>255087</v>
      </c>
      <c r="O58" s="22">
        <v>250057</v>
      </c>
      <c r="P58" s="22">
        <v>245470</v>
      </c>
      <c r="Q58" s="153">
        <v>241807</v>
      </c>
      <c r="R58" s="147">
        <f t="shared" si="0"/>
        <v>-3663</v>
      </c>
      <c r="S58" s="127">
        <f t="shared" si="1"/>
        <v>98.507760622479324</v>
      </c>
    </row>
    <row r="59" spans="1:19" s="16" customFormat="1" ht="13.5" customHeight="1" x14ac:dyDescent="0.2">
      <c r="A59" s="122">
        <v>54</v>
      </c>
      <c r="B59" s="206" t="s">
        <v>58</v>
      </c>
      <c r="C59" s="206"/>
      <c r="D59" s="120" t="s">
        <v>57</v>
      </c>
      <c r="E59" s="7">
        <v>1170</v>
      </c>
      <c r="F59" s="7">
        <v>1259</v>
      </c>
      <c r="G59" s="7">
        <v>1368</v>
      </c>
      <c r="H59" s="7">
        <v>1375</v>
      </c>
      <c r="I59" s="7">
        <v>1209</v>
      </c>
      <c r="J59" s="7">
        <v>1139</v>
      </c>
      <c r="K59" s="7">
        <v>1164</v>
      </c>
      <c r="L59" s="11">
        <v>1097</v>
      </c>
      <c r="M59" s="11">
        <v>1067</v>
      </c>
      <c r="N59" s="11">
        <v>1103</v>
      </c>
      <c r="O59" s="11">
        <v>981</v>
      </c>
      <c r="P59" s="11">
        <v>861</v>
      </c>
      <c r="Q59" s="109">
        <v>767</v>
      </c>
      <c r="R59" s="147">
        <f t="shared" si="0"/>
        <v>-94</v>
      </c>
      <c r="S59" s="127">
        <f t="shared" si="1"/>
        <v>89.082462253193967</v>
      </c>
    </row>
    <row r="60" spans="1:19" s="16" customFormat="1" ht="13.5" customHeight="1" x14ac:dyDescent="0.2">
      <c r="A60" s="122">
        <v>55</v>
      </c>
      <c r="B60" s="206" t="s">
        <v>59</v>
      </c>
      <c r="C60" s="206"/>
      <c r="D60" s="120" t="s">
        <v>57</v>
      </c>
      <c r="E60" s="7">
        <v>5753</v>
      </c>
      <c r="F60" s="7">
        <v>6804</v>
      </c>
      <c r="G60" s="7">
        <v>7961</v>
      </c>
      <c r="H60" s="7">
        <v>8964</v>
      </c>
      <c r="I60" s="7">
        <v>10370</v>
      </c>
      <c r="J60" s="7">
        <v>11905</v>
      </c>
      <c r="K60" s="7">
        <v>13622</v>
      </c>
      <c r="L60" s="11">
        <v>16028</v>
      </c>
      <c r="M60" s="11">
        <v>17155</v>
      </c>
      <c r="N60" s="11">
        <v>18593</v>
      </c>
      <c r="O60" s="11">
        <v>17350</v>
      </c>
      <c r="P60" s="11">
        <v>17264</v>
      </c>
      <c r="Q60" s="109">
        <v>17950</v>
      </c>
      <c r="R60" s="147">
        <f t="shared" si="0"/>
        <v>686</v>
      </c>
      <c r="S60" s="127">
        <f t="shared" si="1"/>
        <v>103.97358665430954</v>
      </c>
    </row>
    <row r="61" spans="1:19" s="16" customFormat="1" ht="13.5" customHeight="1" x14ac:dyDescent="0.2">
      <c r="A61" s="122">
        <v>56</v>
      </c>
      <c r="B61" s="206" t="s">
        <v>60</v>
      </c>
      <c r="C61" s="206"/>
      <c r="D61" s="120" t="s">
        <v>57</v>
      </c>
      <c r="E61" s="7">
        <v>4455</v>
      </c>
      <c r="F61" s="7">
        <v>5238</v>
      </c>
      <c r="G61" s="7">
        <v>6307</v>
      </c>
      <c r="H61" s="7">
        <v>7474</v>
      </c>
      <c r="I61" s="7">
        <v>8680</v>
      </c>
      <c r="J61" s="7">
        <v>10168</v>
      </c>
      <c r="K61" s="7">
        <v>11593</v>
      </c>
      <c r="L61" s="11">
        <v>12746</v>
      </c>
      <c r="M61" s="11">
        <v>12235</v>
      </c>
      <c r="N61" s="11">
        <v>12956</v>
      </c>
      <c r="O61" s="11">
        <v>13343</v>
      </c>
      <c r="P61" s="11">
        <v>13508</v>
      </c>
      <c r="Q61" s="109">
        <v>14079</v>
      </c>
      <c r="R61" s="147">
        <f t="shared" si="0"/>
        <v>571</v>
      </c>
      <c r="S61" s="127">
        <f t="shared" si="1"/>
        <v>104.22712466686409</v>
      </c>
    </row>
    <row r="62" spans="1:19" s="16" customFormat="1" ht="13.5" customHeight="1" x14ac:dyDescent="0.2">
      <c r="A62" s="122">
        <v>57</v>
      </c>
      <c r="B62" s="206" t="s">
        <v>61</v>
      </c>
      <c r="C62" s="206"/>
      <c r="D62" s="120" t="s">
        <v>57</v>
      </c>
      <c r="E62" s="7">
        <v>54098</v>
      </c>
      <c r="F62" s="7">
        <v>64763</v>
      </c>
      <c r="G62" s="7">
        <v>79021</v>
      </c>
      <c r="H62" s="7">
        <v>84084</v>
      </c>
      <c r="I62" s="7">
        <v>93253</v>
      </c>
      <c r="J62" s="7">
        <v>108569</v>
      </c>
      <c r="K62" s="7">
        <v>119662</v>
      </c>
      <c r="L62" s="11">
        <v>129469</v>
      </c>
      <c r="M62" s="11">
        <v>130230</v>
      </c>
      <c r="N62" s="11">
        <v>143881</v>
      </c>
      <c r="O62" s="11">
        <v>140207</v>
      </c>
      <c r="P62" s="11">
        <v>136411</v>
      </c>
      <c r="Q62" s="109">
        <v>131285</v>
      </c>
      <c r="R62" s="147">
        <f t="shared" si="0"/>
        <v>-5126</v>
      </c>
      <c r="S62" s="127">
        <f t="shared" si="1"/>
        <v>96.242238529150868</v>
      </c>
    </row>
    <row r="63" spans="1:19" s="16" customFormat="1" ht="13.5" customHeight="1" x14ac:dyDescent="0.2">
      <c r="A63" s="122">
        <v>58</v>
      </c>
      <c r="B63" s="206" t="s">
        <v>62</v>
      </c>
      <c r="C63" s="206"/>
      <c r="D63" s="120" t="s">
        <v>57</v>
      </c>
      <c r="E63" s="7">
        <v>34526</v>
      </c>
      <c r="F63" s="7">
        <v>43039</v>
      </c>
      <c r="G63" s="7">
        <v>50664</v>
      </c>
      <c r="H63" s="7">
        <v>56333</v>
      </c>
      <c r="I63" s="7">
        <v>63561</v>
      </c>
      <c r="J63" s="7">
        <v>69308</v>
      </c>
      <c r="K63" s="7">
        <v>74830</v>
      </c>
      <c r="L63" s="11">
        <v>81600</v>
      </c>
      <c r="M63" s="11">
        <v>74421</v>
      </c>
      <c r="N63" s="11">
        <v>78554</v>
      </c>
      <c r="O63" s="11">
        <v>78176</v>
      </c>
      <c r="P63" s="11">
        <v>77426</v>
      </c>
      <c r="Q63" s="109">
        <v>77726</v>
      </c>
      <c r="R63" s="147">
        <f t="shared" si="0"/>
        <v>300</v>
      </c>
      <c r="S63" s="127">
        <f t="shared" si="1"/>
        <v>100.38746674243795</v>
      </c>
    </row>
    <row r="64" spans="1:19" s="16" customFormat="1" ht="13.5" customHeight="1" x14ac:dyDescent="0.2">
      <c r="A64" s="122">
        <v>59</v>
      </c>
      <c r="B64" s="199" t="s">
        <v>63</v>
      </c>
      <c r="C64" s="199"/>
      <c r="D64" s="120" t="s">
        <v>57</v>
      </c>
      <c r="E64" s="7">
        <f t="shared" ref="E64:J64" si="30">SUM(E65:E69)</f>
        <v>47470</v>
      </c>
      <c r="F64" s="7">
        <v>54167</v>
      </c>
      <c r="G64" s="7">
        <f t="shared" si="30"/>
        <v>64873</v>
      </c>
      <c r="H64" s="7">
        <f t="shared" si="30"/>
        <v>70095</v>
      </c>
      <c r="I64" s="7">
        <f t="shared" si="30"/>
        <v>77893</v>
      </c>
      <c r="J64" s="7">
        <f t="shared" si="30"/>
        <v>90173</v>
      </c>
      <c r="K64" s="7">
        <v>95384</v>
      </c>
      <c r="L64" s="22">
        <f>SUM(L65:L69)</f>
        <v>107829</v>
      </c>
      <c r="M64" s="22">
        <f>SUM(M65:M69)</f>
        <v>108062</v>
      </c>
      <c r="N64" s="22">
        <f>SUM(N65:N69)</f>
        <v>114428</v>
      </c>
      <c r="O64" s="22">
        <v>117922</v>
      </c>
      <c r="P64" s="22">
        <v>115022</v>
      </c>
      <c r="Q64" s="153">
        <v>111411</v>
      </c>
      <c r="R64" s="147">
        <f t="shared" si="0"/>
        <v>-3611</v>
      </c>
      <c r="S64" s="127">
        <f t="shared" si="1"/>
        <v>96.860600580758458</v>
      </c>
    </row>
    <row r="65" spans="1:19" s="16" customFormat="1" ht="13.5" customHeight="1" x14ac:dyDescent="0.2">
      <c r="A65" s="122">
        <v>60</v>
      </c>
      <c r="B65" s="206" t="s">
        <v>64</v>
      </c>
      <c r="C65" s="206"/>
      <c r="D65" s="120" t="s">
        <v>57</v>
      </c>
      <c r="E65" s="7">
        <v>388</v>
      </c>
      <c r="F65" s="7">
        <v>457</v>
      </c>
      <c r="G65" s="7">
        <v>503</v>
      </c>
      <c r="H65" s="7">
        <v>481</v>
      </c>
      <c r="I65" s="7">
        <v>447</v>
      </c>
      <c r="J65" s="7">
        <v>450</v>
      </c>
      <c r="K65" s="7">
        <v>442</v>
      </c>
      <c r="L65" s="7">
        <v>410</v>
      </c>
      <c r="M65" s="7">
        <v>392</v>
      </c>
      <c r="N65" s="7">
        <v>416</v>
      </c>
      <c r="O65" s="7">
        <v>381</v>
      </c>
      <c r="P65" s="7">
        <v>348</v>
      </c>
      <c r="Q65" s="109">
        <v>312</v>
      </c>
      <c r="R65" s="147">
        <f t="shared" si="0"/>
        <v>-36</v>
      </c>
      <c r="S65" s="127">
        <f t="shared" si="1"/>
        <v>89.65517241379311</v>
      </c>
    </row>
    <row r="66" spans="1:19" s="16" customFormat="1" ht="13.5" customHeight="1" x14ac:dyDescent="0.2">
      <c r="A66" s="122">
        <v>61</v>
      </c>
      <c r="B66" s="206" t="s">
        <v>65</v>
      </c>
      <c r="C66" s="206"/>
      <c r="D66" s="120" t="s">
        <v>57</v>
      </c>
      <c r="E66" s="7">
        <v>1901</v>
      </c>
      <c r="F66" s="7">
        <v>2154</v>
      </c>
      <c r="G66" s="7">
        <v>2436</v>
      </c>
      <c r="H66" s="7">
        <v>2551</v>
      </c>
      <c r="I66" s="7">
        <v>3058</v>
      </c>
      <c r="J66" s="7">
        <v>3489</v>
      </c>
      <c r="K66" s="7">
        <v>4034</v>
      </c>
      <c r="L66" s="7">
        <v>4721</v>
      </c>
      <c r="M66" s="7">
        <v>5285</v>
      </c>
      <c r="N66" s="7">
        <v>5670</v>
      </c>
      <c r="O66" s="7">
        <v>5652</v>
      </c>
      <c r="P66" s="7">
        <v>5652</v>
      </c>
      <c r="Q66" s="109">
        <v>5836</v>
      </c>
      <c r="R66" s="147">
        <f t="shared" si="0"/>
        <v>184</v>
      </c>
      <c r="S66" s="127">
        <f t="shared" si="1"/>
        <v>103.25548478414721</v>
      </c>
    </row>
    <row r="67" spans="1:19" s="16" customFormat="1" ht="13.5" customHeight="1" x14ac:dyDescent="0.2">
      <c r="A67" s="122">
        <v>62</v>
      </c>
      <c r="B67" s="206" t="s">
        <v>66</v>
      </c>
      <c r="C67" s="206"/>
      <c r="D67" s="120" t="s">
        <v>57</v>
      </c>
      <c r="E67" s="7">
        <v>1969</v>
      </c>
      <c r="F67" s="7">
        <v>2298</v>
      </c>
      <c r="G67" s="7">
        <v>2549</v>
      </c>
      <c r="H67" s="7">
        <v>2926</v>
      </c>
      <c r="I67" s="7">
        <v>3448</v>
      </c>
      <c r="J67" s="7">
        <v>3950</v>
      </c>
      <c r="K67" s="7">
        <v>4468</v>
      </c>
      <c r="L67" s="7">
        <v>5028</v>
      </c>
      <c r="M67" s="7">
        <v>4951</v>
      </c>
      <c r="N67" s="7">
        <v>5286</v>
      </c>
      <c r="O67" s="7">
        <v>5340</v>
      </c>
      <c r="P67" s="7">
        <v>5587</v>
      </c>
      <c r="Q67" s="109">
        <v>5707</v>
      </c>
      <c r="R67" s="147">
        <f t="shared" si="0"/>
        <v>120</v>
      </c>
      <c r="S67" s="127">
        <f t="shared" si="1"/>
        <v>102.14784320744586</v>
      </c>
    </row>
    <row r="68" spans="1:19" s="16" customFormat="1" ht="13.5" customHeight="1" x14ac:dyDescent="0.2">
      <c r="A68" s="122">
        <v>63</v>
      </c>
      <c r="B68" s="206" t="s">
        <v>67</v>
      </c>
      <c r="C68" s="206"/>
      <c r="D68" s="120" t="s">
        <v>57</v>
      </c>
      <c r="E68" s="7">
        <v>26431</v>
      </c>
      <c r="F68" s="7">
        <v>30183</v>
      </c>
      <c r="G68" s="7">
        <v>36941</v>
      </c>
      <c r="H68" s="7">
        <v>38783</v>
      </c>
      <c r="I68" s="7">
        <v>42705</v>
      </c>
      <c r="J68" s="7">
        <v>50831</v>
      </c>
      <c r="K68" s="7">
        <v>53646</v>
      </c>
      <c r="L68" s="7">
        <v>60761</v>
      </c>
      <c r="M68" s="7">
        <v>62307</v>
      </c>
      <c r="N68" s="7">
        <v>67268</v>
      </c>
      <c r="O68" s="7">
        <v>68730</v>
      </c>
      <c r="P68" s="7">
        <v>66334</v>
      </c>
      <c r="Q68" s="109">
        <v>63413</v>
      </c>
      <c r="R68" s="147">
        <f t="shared" si="0"/>
        <v>-2921</v>
      </c>
      <c r="S68" s="127">
        <f t="shared" si="1"/>
        <v>95.596526668073693</v>
      </c>
    </row>
    <row r="69" spans="1:19" s="16" customFormat="1" ht="13.5" customHeight="1" x14ac:dyDescent="0.2">
      <c r="A69" s="122">
        <v>64</v>
      </c>
      <c r="B69" s="206" t="s">
        <v>68</v>
      </c>
      <c r="C69" s="206"/>
      <c r="D69" s="120" t="s">
        <v>57</v>
      </c>
      <c r="E69" s="7">
        <v>16781</v>
      </c>
      <c r="F69" s="7">
        <v>19075</v>
      </c>
      <c r="G69" s="7">
        <v>22444</v>
      </c>
      <c r="H69" s="7">
        <v>25354</v>
      </c>
      <c r="I69" s="7">
        <v>28235</v>
      </c>
      <c r="J69" s="7">
        <v>31453</v>
      </c>
      <c r="K69" s="7">
        <v>32794</v>
      </c>
      <c r="L69" s="7">
        <v>36909</v>
      </c>
      <c r="M69" s="7">
        <v>35127</v>
      </c>
      <c r="N69" s="7">
        <v>35788</v>
      </c>
      <c r="O69" s="7">
        <v>37819</v>
      </c>
      <c r="P69" s="7">
        <v>37101</v>
      </c>
      <c r="Q69" s="109">
        <v>36143</v>
      </c>
      <c r="R69" s="147">
        <f t="shared" si="0"/>
        <v>-958</v>
      </c>
      <c r="S69" s="127">
        <f t="shared" si="1"/>
        <v>97.417859356890645</v>
      </c>
    </row>
    <row r="70" spans="1:19" s="16" customFormat="1" ht="13.5" customHeight="1" x14ac:dyDescent="0.2">
      <c r="A70" s="122">
        <v>65</v>
      </c>
      <c r="B70" s="199" t="s">
        <v>69</v>
      </c>
      <c r="C70" s="199"/>
      <c r="D70" s="120" t="s">
        <v>57</v>
      </c>
      <c r="E70" s="7">
        <v>1051</v>
      </c>
      <c r="F70" s="7">
        <v>1211</v>
      </c>
      <c r="G70" s="7">
        <v>1356</v>
      </c>
      <c r="H70" s="7">
        <v>1523</v>
      </c>
      <c r="I70" s="7">
        <v>1634</v>
      </c>
      <c r="J70" s="7">
        <v>1766</v>
      </c>
      <c r="K70" s="7">
        <v>2042</v>
      </c>
      <c r="L70" s="7">
        <v>2294</v>
      </c>
      <c r="M70" s="7">
        <v>2267</v>
      </c>
      <c r="N70" s="7">
        <v>2442</v>
      </c>
      <c r="O70" s="7">
        <v>2416</v>
      </c>
      <c r="P70" s="7">
        <v>2503</v>
      </c>
      <c r="Q70" s="109">
        <v>2657</v>
      </c>
      <c r="R70" s="147">
        <f t="shared" si="0"/>
        <v>154</v>
      </c>
      <c r="S70" s="127">
        <f t="shared" si="1"/>
        <v>106.15261685976827</v>
      </c>
    </row>
    <row r="71" spans="1:19" s="16" customFormat="1" ht="13.5" customHeight="1" x14ac:dyDescent="0.2">
      <c r="A71" s="122">
        <v>66</v>
      </c>
      <c r="B71" s="199" t="s">
        <v>70</v>
      </c>
      <c r="C71" s="199"/>
      <c r="D71" s="120" t="s">
        <v>57</v>
      </c>
      <c r="E71" s="7">
        <v>26773</v>
      </c>
      <c r="F71" s="7">
        <v>43804</v>
      </c>
      <c r="G71" s="7">
        <v>52945</v>
      </c>
      <c r="H71" s="7">
        <v>57048</v>
      </c>
      <c r="I71" s="7">
        <v>62459</v>
      </c>
      <c r="J71" s="7">
        <v>64750</v>
      </c>
      <c r="K71" s="7">
        <v>76184</v>
      </c>
      <c r="L71" s="7">
        <v>81944</v>
      </c>
      <c r="M71" s="7">
        <v>88944</v>
      </c>
      <c r="N71" s="7">
        <v>93692</v>
      </c>
      <c r="O71" s="7">
        <v>82259</v>
      </c>
      <c r="P71" s="7">
        <v>96636</v>
      </c>
      <c r="Q71" s="109">
        <v>95487</v>
      </c>
      <c r="R71" s="147">
        <f t="shared" ref="R71:R101" si="31">Q71-P71</f>
        <v>-1149</v>
      </c>
      <c r="S71" s="127">
        <f t="shared" ref="S71:S101" si="32">Q71/P71*100</f>
        <v>98.811002111014531</v>
      </c>
    </row>
    <row r="72" spans="1:19" s="16" customFormat="1" ht="13.5" customHeight="1" x14ac:dyDescent="0.2">
      <c r="A72" s="122">
        <v>67</v>
      </c>
      <c r="B72" s="199" t="s">
        <v>71</v>
      </c>
      <c r="C72" s="199"/>
      <c r="D72" s="120" t="s">
        <v>57</v>
      </c>
      <c r="E72" s="7">
        <v>11864</v>
      </c>
      <c r="F72" s="7">
        <v>252</v>
      </c>
      <c r="G72" s="7">
        <v>440</v>
      </c>
      <c r="H72" s="7">
        <v>865</v>
      </c>
      <c r="I72" s="7">
        <v>637</v>
      </c>
      <c r="J72" s="7">
        <v>588</v>
      </c>
      <c r="K72" s="7">
        <v>689</v>
      </c>
      <c r="L72" s="7">
        <v>475</v>
      </c>
      <c r="M72" s="7">
        <v>1921</v>
      </c>
      <c r="N72" s="7">
        <v>637</v>
      </c>
      <c r="O72" s="7">
        <v>12443</v>
      </c>
      <c r="P72" s="7">
        <v>6449</v>
      </c>
      <c r="Q72" s="109">
        <v>1543</v>
      </c>
      <c r="R72" s="147">
        <f t="shared" si="31"/>
        <v>-4906</v>
      </c>
      <c r="S72" s="127">
        <f t="shared" si="32"/>
        <v>23.926190106993335</v>
      </c>
    </row>
    <row r="73" spans="1:19" s="16" customFormat="1" ht="13.5" customHeight="1" x14ac:dyDescent="0.2">
      <c r="A73" s="122">
        <v>68</v>
      </c>
      <c r="B73" s="199" t="s">
        <v>72</v>
      </c>
      <c r="C73" s="199"/>
      <c r="D73" s="120" t="s">
        <v>57</v>
      </c>
      <c r="E73" s="7">
        <v>27325</v>
      </c>
      <c r="F73" s="7">
        <v>1182</v>
      </c>
      <c r="G73" s="7">
        <v>2455</v>
      </c>
      <c r="H73" s="7">
        <v>1170</v>
      </c>
      <c r="I73" s="7">
        <v>1051</v>
      </c>
      <c r="J73" s="7">
        <v>615</v>
      </c>
      <c r="K73" s="7">
        <v>517</v>
      </c>
      <c r="L73" s="7">
        <v>436</v>
      </c>
      <c r="M73" s="7">
        <v>10863</v>
      </c>
      <c r="N73" s="7">
        <v>298</v>
      </c>
      <c r="O73" s="7">
        <v>12310</v>
      </c>
      <c r="P73" s="7">
        <v>4175</v>
      </c>
      <c r="Q73" s="109">
        <v>5542</v>
      </c>
      <c r="R73" s="147">
        <f t="shared" si="31"/>
        <v>1367</v>
      </c>
      <c r="S73" s="127">
        <f t="shared" si="32"/>
        <v>132.74251497005989</v>
      </c>
    </row>
    <row r="74" spans="1:19" s="16" customFormat="1" ht="13.5" customHeight="1" x14ac:dyDescent="0.2">
      <c r="A74" s="122">
        <v>69</v>
      </c>
      <c r="B74" s="199" t="s">
        <v>73</v>
      </c>
      <c r="C74" s="199"/>
      <c r="D74" s="120" t="s">
        <v>57</v>
      </c>
      <c r="E74" s="7">
        <v>4613</v>
      </c>
      <c r="F74" s="7">
        <v>4075</v>
      </c>
      <c r="G74" s="7">
        <v>3089</v>
      </c>
      <c r="H74" s="7">
        <v>3161</v>
      </c>
      <c r="I74" s="7">
        <v>3609</v>
      </c>
      <c r="J74" s="7">
        <v>6437</v>
      </c>
      <c r="K74" s="7">
        <v>8367</v>
      </c>
      <c r="L74" s="7">
        <v>6653</v>
      </c>
      <c r="M74" s="7">
        <v>13450</v>
      </c>
      <c r="N74" s="7">
        <v>9368</v>
      </c>
      <c r="O74" s="7">
        <v>10516</v>
      </c>
      <c r="P74" s="7">
        <v>10833</v>
      </c>
      <c r="Q74" s="109">
        <v>7247</v>
      </c>
      <c r="R74" s="147">
        <f t="shared" si="31"/>
        <v>-3586</v>
      </c>
      <c r="S74" s="127">
        <f t="shared" si="32"/>
        <v>66.897442998246106</v>
      </c>
    </row>
    <row r="75" spans="1:19" s="16" customFormat="1" ht="13.5" customHeight="1" x14ac:dyDescent="0.2">
      <c r="A75" s="122">
        <v>70</v>
      </c>
      <c r="B75" s="199" t="s">
        <v>74</v>
      </c>
      <c r="C75" s="199"/>
      <c r="D75" s="120" t="s">
        <v>57</v>
      </c>
      <c r="E75" s="7">
        <v>1844</v>
      </c>
      <c r="F75" s="7">
        <v>265</v>
      </c>
      <c r="G75" s="7">
        <v>118</v>
      </c>
      <c r="H75" s="7">
        <v>199</v>
      </c>
      <c r="I75" s="7">
        <v>488</v>
      </c>
      <c r="J75" s="7">
        <v>713</v>
      </c>
      <c r="K75" s="7">
        <v>734</v>
      </c>
      <c r="L75" s="7">
        <v>262</v>
      </c>
      <c r="M75" s="7">
        <v>1315</v>
      </c>
      <c r="N75" s="7">
        <v>469</v>
      </c>
      <c r="O75" s="7">
        <v>2146</v>
      </c>
      <c r="P75" s="7">
        <v>1614</v>
      </c>
      <c r="Q75" s="109">
        <v>1241</v>
      </c>
      <c r="R75" s="147">
        <f t="shared" si="31"/>
        <v>-373</v>
      </c>
      <c r="S75" s="127">
        <f t="shared" si="32"/>
        <v>76.889714993804219</v>
      </c>
    </row>
    <row r="76" spans="1:19" s="16" customFormat="1" ht="18" customHeight="1" x14ac:dyDescent="0.2">
      <c r="A76" s="8">
        <v>71</v>
      </c>
      <c r="B76" s="209" t="s">
        <v>75</v>
      </c>
      <c r="C76" s="209"/>
      <c r="D76" s="9" t="s">
        <v>23</v>
      </c>
      <c r="E76" s="10">
        <f>E77+E78+E79</f>
        <v>1185</v>
      </c>
      <c r="F76" s="10">
        <v>1105</v>
      </c>
      <c r="G76" s="10">
        <f>G77+G78+G79</f>
        <v>1122</v>
      </c>
      <c r="H76" s="10">
        <f>H77+H78+H79</f>
        <v>1078</v>
      </c>
      <c r="I76" s="10">
        <v>1097</v>
      </c>
      <c r="J76" s="10">
        <v>1061</v>
      </c>
      <c r="K76" s="10">
        <v>1092</v>
      </c>
      <c r="L76" s="22">
        <f>SUM(L77:L79)</f>
        <v>1104</v>
      </c>
      <c r="M76" s="22">
        <v>994</v>
      </c>
      <c r="N76" s="22">
        <v>992</v>
      </c>
      <c r="O76" s="22">
        <v>1007</v>
      </c>
      <c r="P76" s="22">
        <v>987</v>
      </c>
      <c r="Q76" s="153">
        <v>984</v>
      </c>
      <c r="R76" s="147">
        <f t="shared" si="31"/>
        <v>-3</v>
      </c>
      <c r="S76" s="127">
        <f t="shared" si="32"/>
        <v>99.696048632218847</v>
      </c>
    </row>
    <row r="77" spans="1:19" s="16" customFormat="1" ht="13.5" customHeight="1" x14ac:dyDescent="0.2">
      <c r="A77" s="122">
        <v>72</v>
      </c>
      <c r="B77" s="205" t="s">
        <v>76</v>
      </c>
      <c r="C77" s="119" t="s">
        <v>77</v>
      </c>
      <c r="D77" s="120" t="s">
        <v>23</v>
      </c>
      <c r="E77" s="7">
        <v>589</v>
      </c>
      <c r="F77" s="7">
        <v>543</v>
      </c>
      <c r="G77" s="7">
        <v>509</v>
      </c>
      <c r="H77" s="7">
        <v>487</v>
      </c>
      <c r="I77" s="7">
        <v>462</v>
      </c>
      <c r="J77" s="7">
        <v>468</v>
      </c>
      <c r="K77" s="7">
        <v>457</v>
      </c>
      <c r="L77" s="7">
        <v>464</v>
      </c>
      <c r="M77" s="7">
        <v>440</v>
      </c>
      <c r="N77" s="7">
        <v>409</v>
      </c>
      <c r="O77" s="7">
        <v>423</v>
      </c>
      <c r="P77" s="7">
        <v>392</v>
      </c>
      <c r="Q77" s="109">
        <v>369</v>
      </c>
      <c r="R77" s="147">
        <f t="shared" si="31"/>
        <v>-23</v>
      </c>
      <c r="S77" s="127">
        <f t="shared" si="32"/>
        <v>94.132653061224488</v>
      </c>
    </row>
    <row r="78" spans="1:19" s="16" customFormat="1" ht="13.5" customHeight="1" x14ac:dyDescent="0.2">
      <c r="A78" s="122">
        <v>73</v>
      </c>
      <c r="B78" s="205"/>
      <c r="C78" s="119" t="s">
        <v>78</v>
      </c>
      <c r="D78" s="120" t="s">
        <v>23</v>
      </c>
      <c r="E78" s="7">
        <v>499</v>
      </c>
      <c r="F78" s="7">
        <v>447</v>
      </c>
      <c r="G78" s="7">
        <v>500</v>
      </c>
      <c r="H78" s="7">
        <v>499</v>
      </c>
      <c r="I78" s="7">
        <v>547</v>
      </c>
      <c r="J78" s="7">
        <v>522</v>
      </c>
      <c r="K78" s="7">
        <v>556</v>
      </c>
      <c r="L78" s="7">
        <v>569</v>
      </c>
      <c r="M78" s="7">
        <v>523</v>
      </c>
      <c r="N78" s="7">
        <v>528</v>
      </c>
      <c r="O78" s="7">
        <v>544</v>
      </c>
      <c r="P78" s="7">
        <v>526</v>
      </c>
      <c r="Q78" s="109">
        <v>548</v>
      </c>
      <c r="R78" s="147">
        <f t="shared" si="31"/>
        <v>22</v>
      </c>
      <c r="S78" s="127">
        <f t="shared" si="32"/>
        <v>104.18250950570342</v>
      </c>
    </row>
    <row r="79" spans="1:19" s="16" customFormat="1" ht="13.5" customHeight="1" x14ac:dyDescent="0.2">
      <c r="A79" s="122">
        <v>74</v>
      </c>
      <c r="B79" s="205"/>
      <c r="C79" s="119" t="s">
        <v>79</v>
      </c>
      <c r="D79" s="120" t="s">
        <v>23</v>
      </c>
      <c r="E79" s="7">
        <v>97</v>
      </c>
      <c r="F79" s="7">
        <v>116</v>
      </c>
      <c r="G79" s="7">
        <v>113</v>
      </c>
      <c r="H79" s="7">
        <v>92</v>
      </c>
      <c r="I79" s="7">
        <v>88</v>
      </c>
      <c r="J79" s="7">
        <v>71</v>
      </c>
      <c r="K79" s="7">
        <v>79</v>
      </c>
      <c r="L79" s="7">
        <v>71</v>
      </c>
      <c r="M79" s="7">
        <v>31</v>
      </c>
      <c r="N79" s="7">
        <v>50</v>
      </c>
      <c r="O79" s="7">
        <v>40</v>
      </c>
      <c r="P79" s="7">
        <v>69</v>
      </c>
      <c r="Q79" s="109">
        <v>67</v>
      </c>
      <c r="R79" s="147">
        <f t="shared" si="31"/>
        <v>-2</v>
      </c>
      <c r="S79" s="127">
        <f t="shared" si="32"/>
        <v>97.101449275362313</v>
      </c>
    </row>
    <row r="80" spans="1:19" s="16" customFormat="1" ht="13.5" customHeight="1" x14ac:dyDescent="0.2">
      <c r="A80" s="122">
        <v>75</v>
      </c>
      <c r="B80" s="202" t="s">
        <v>80</v>
      </c>
      <c r="C80" s="202"/>
      <c r="D80" s="120" t="s">
        <v>23</v>
      </c>
      <c r="E80" s="7">
        <v>509</v>
      </c>
      <c r="F80" s="7">
        <v>476</v>
      </c>
      <c r="G80" s="7">
        <v>502</v>
      </c>
      <c r="H80" s="7">
        <v>477</v>
      </c>
      <c r="I80" s="7">
        <v>500</v>
      </c>
      <c r="J80" s="7">
        <v>471</v>
      </c>
      <c r="K80" s="7">
        <v>487</v>
      </c>
      <c r="L80" s="7">
        <v>476</v>
      </c>
      <c r="M80" s="7">
        <v>396</v>
      </c>
      <c r="N80" s="7">
        <v>407</v>
      </c>
      <c r="O80" s="7">
        <v>412</v>
      </c>
      <c r="P80" s="7">
        <v>392</v>
      </c>
      <c r="Q80" s="109">
        <v>381</v>
      </c>
      <c r="R80" s="147">
        <f t="shared" si="31"/>
        <v>-11</v>
      </c>
      <c r="S80" s="127">
        <f t="shared" si="32"/>
        <v>97.193877551020407</v>
      </c>
    </row>
    <row r="81" spans="1:19" s="16" customFormat="1" ht="13.5" customHeight="1" x14ac:dyDescent="0.2">
      <c r="A81" s="122">
        <v>76</v>
      </c>
      <c r="B81" s="199" t="s">
        <v>81</v>
      </c>
      <c r="C81" s="199"/>
      <c r="D81" s="120" t="s">
        <v>82</v>
      </c>
      <c r="E81" s="18">
        <v>0.8</v>
      </c>
      <c r="F81" s="18">
        <v>8</v>
      </c>
      <c r="G81" s="18">
        <v>11.5</v>
      </c>
      <c r="H81" s="18">
        <v>18.8</v>
      </c>
      <c r="I81" s="18">
        <v>21.6</v>
      </c>
      <c r="J81" s="18">
        <v>24.3</v>
      </c>
      <c r="K81" s="18">
        <v>27.3</v>
      </c>
      <c r="L81" s="18">
        <v>26.8</v>
      </c>
      <c r="M81" s="18">
        <v>38.700000000000003</v>
      </c>
      <c r="N81" s="18">
        <v>27</v>
      </c>
      <c r="O81" s="18">
        <v>39</v>
      </c>
      <c r="P81" s="18">
        <v>38</v>
      </c>
      <c r="Q81" s="159">
        <v>32.200000000000003</v>
      </c>
      <c r="R81" s="147">
        <f t="shared" si="31"/>
        <v>-5.7999999999999972</v>
      </c>
      <c r="S81" s="127">
        <f t="shared" si="32"/>
        <v>84.736842105263165</v>
      </c>
    </row>
    <row r="82" spans="1:19" s="16" customFormat="1" ht="13.5" customHeight="1" x14ac:dyDescent="0.2">
      <c r="A82" s="122">
        <v>77</v>
      </c>
      <c r="B82" s="199" t="s">
        <v>83</v>
      </c>
      <c r="C82" s="199"/>
      <c r="D82" s="120" t="s">
        <v>82</v>
      </c>
      <c r="E82" s="18">
        <v>0.3</v>
      </c>
      <c r="F82" s="18">
        <v>1.5</v>
      </c>
      <c r="G82" s="18">
        <v>8</v>
      </c>
      <c r="H82" s="18">
        <v>4</v>
      </c>
      <c r="I82" s="18">
        <v>5</v>
      </c>
      <c r="J82" s="18">
        <v>6.2</v>
      </c>
      <c r="K82" s="18">
        <v>6.91</v>
      </c>
      <c r="L82" s="18">
        <v>6.9</v>
      </c>
      <c r="M82" s="18">
        <v>7.2</v>
      </c>
      <c r="N82" s="18">
        <v>10.4</v>
      </c>
      <c r="O82" s="18">
        <v>16.899999999999999</v>
      </c>
      <c r="P82" s="18">
        <v>10.8</v>
      </c>
      <c r="Q82" s="159">
        <v>7.2</v>
      </c>
      <c r="R82" s="147">
        <f t="shared" si="31"/>
        <v>-3.6000000000000005</v>
      </c>
      <c r="S82" s="127">
        <f t="shared" si="32"/>
        <v>66.666666666666657</v>
      </c>
    </row>
    <row r="83" spans="1:19" s="16" customFormat="1" ht="13.5" customHeight="1" x14ac:dyDescent="0.2">
      <c r="A83" s="122">
        <v>78</v>
      </c>
      <c r="B83" s="199" t="s">
        <v>84</v>
      </c>
      <c r="C83" s="199"/>
      <c r="D83" s="120" t="s">
        <v>82</v>
      </c>
      <c r="E83" s="18"/>
      <c r="F83" s="18"/>
      <c r="G83" s="18">
        <v>26</v>
      </c>
      <c r="H83" s="18">
        <v>85.5</v>
      </c>
      <c r="I83" s="18">
        <v>207</v>
      </c>
      <c r="J83" s="18">
        <v>30</v>
      </c>
      <c r="K83" s="18"/>
      <c r="L83" s="18">
        <v>149</v>
      </c>
      <c r="M83" s="18">
        <v>458</v>
      </c>
      <c r="N83" s="18">
        <v>1193.5</v>
      </c>
      <c r="O83" s="18">
        <v>969.6</v>
      </c>
      <c r="P83" s="18">
        <v>542.9</v>
      </c>
      <c r="Q83" s="159">
        <v>849.7</v>
      </c>
      <c r="R83" s="147">
        <f t="shared" si="31"/>
        <v>306.80000000000007</v>
      </c>
      <c r="S83" s="127">
        <f t="shared" si="32"/>
        <v>156.51132805304846</v>
      </c>
    </row>
    <row r="84" spans="1:19" s="16" customFormat="1" ht="13.5" customHeight="1" x14ac:dyDescent="0.2">
      <c r="A84" s="122">
        <v>79</v>
      </c>
      <c r="B84" s="199" t="s">
        <v>85</v>
      </c>
      <c r="C84" s="199"/>
      <c r="D84" s="120" t="s">
        <v>82</v>
      </c>
      <c r="E84" s="18"/>
      <c r="F84" s="18">
        <v>20</v>
      </c>
      <c r="G84" s="18">
        <v>10</v>
      </c>
      <c r="H84" s="18">
        <v>16.7</v>
      </c>
      <c r="I84" s="18">
        <v>73</v>
      </c>
      <c r="J84" s="18">
        <v>50</v>
      </c>
      <c r="K84" s="18">
        <v>5</v>
      </c>
      <c r="L84" s="18">
        <v>1.2</v>
      </c>
      <c r="M84" s="18">
        <v>1.8</v>
      </c>
      <c r="N84" s="18">
        <v>10</v>
      </c>
      <c r="O84" s="18">
        <v>12</v>
      </c>
      <c r="P84" s="18">
        <v>11.3</v>
      </c>
      <c r="Q84" s="159">
        <v>34</v>
      </c>
      <c r="R84" s="147">
        <f t="shared" si="31"/>
        <v>22.7</v>
      </c>
      <c r="S84" s="127" t="s">
        <v>134</v>
      </c>
    </row>
    <row r="85" spans="1:19" s="16" customFormat="1" ht="13.5" customHeight="1" x14ac:dyDescent="0.2">
      <c r="A85" s="122">
        <v>80</v>
      </c>
      <c r="B85" s="199" t="s">
        <v>86</v>
      </c>
      <c r="C85" s="199"/>
      <c r="D85" s="120" t="s">
        <v>7</v>
      </c>
      <c r="E85" s="7">
        <v>1</v>
      </c>
      <c r="F85" s="7">
        <v>1</v>
      </c>
      <c r="G85" s="7">
        <v>1</v>
      </c>
      <c r="H85" s="7">
        <v>1</v>
      </c>
      <c r="I85" s="7">
        <v>1</v>
      </c>
      <c r="J85" s="7">
        <v>1</v>
      </c>
      <c r="K85" s="7">
        <v>1</v>
      </c>
      <c r="L85" s="7">
        <v>1</v>
      </c>
      <c r="M85" s="7">
        <v>1</v>
      </c>
      <c r="N85" s="7">
        <v>1</v>
      </c>
      <c r="O85" s="7">
        <v>1</v>
      </c>
      <c r="P85" s="7">
        <v>1</v>
      </c>
      <c r="Q85" s="7">
        <v>1</v>
      </c>
      <c r="R85" s="147">
        <f t="shared" si="31"/>
        <v>0</v>
      </c>
      <c r="S85" s="127">
        <f t="shared" si="32"/>
        <v>100</v>
      </c>
    </row>
    <row r="86" spans="1:19" s="16" customFormat="1" ht="13.5" customHeight="1" x14ac:dyDescent="0.2">
      <c r="A86" s="122">
        <v>81</v>
      </c>
      <c r="B86" s="199" t="s">
        <v>87</v>
      </c>
      <c r="C86" s="199"/>
      <c r="D86" s="120" t="s">
        <v>7</v>
      </c>
      <c r="E86" s="7">
        <v>17</v>
      </c>
      <c r="F86" s="7">
        <v>17</v>
      </c>
      <c r="G86" s="7">
        <v>17</v>
      </c>
      <c r="H86" s="7">
        <v>16</v>
      </c>
      <c r="I86" s="7">
        <v>14</v>
      </c>
      <c r="J86" s="7">
        <v>15</v>
      </c>
      <c r="K86" s="7">
        <v>15</v>
      </c>
      <c r="L86" s="7">
        <v>14</v>
      </c>
      <c r="M86" s="7">
        <v>15</v>
      </c>
      <c r="N86" s="7">
        <v>16</v>
      </c>
      <c r="O86" s="7">
        <v>16</v>
      </c>
      <c r="P86" s="7">
        <v>16</v>
      </c>
      <c r="Q86" s="7">
        <v>17</v>
      </c>
      <c r="R86" s="147">
        <f t="shared" si="31"/>
        <v>1</v>
      </c>
      <c r="S86" s="127">
        <f t="shared" si="32"/>
        <v>106.25</v>
      </c>
    </row>
    <row r="87" spans="1:19" s="16" customFormat="1" ht="13.5" customHeight="1" x14ac:dyDescent="0.2">
      <c r="A87" s="122">
        <v>82</v>
      </c>
      <c r="B87" s="199" t="s">
        <v>88</v>
      </c>
      <c r="C87" s="199"/>
      <c r="D87" s="120" t="s">
        <v>23</v>
      </c>
      <c r="E87" s="7">
        <v>400</v>
      </c>
      <c r="F87" s="7">
        <v>410</v>
      </c>
      <c r="G87" s="7">
        <v>406</v>
      </c>
      <c r="H87" s="7">
        <v>362</v>
      </c>
      <c r="I87" s="7">
        <v>305</v>
      </c>
      <c r="J87" s="7">
        <v>307</v>
      </c>
      <c r="K87" s="7">
        <v>327</v>
      </c>
      <c r="L87" s="7">
        <v>332</v>
      </c>
      <c r="M87" s="7">
        <v>359</v>
      </c>
      <c r="N87" s="7">
        <v>392</v>
      </c>
      <c r="O87" s="7">
        <v>382</v>
      </c>
      <c r="P87" s="7">
        <v>412</v>
      </c>
      <c r="Q87" s="7">
        <v>442</v>
      </c>
      <c r="R87" s="147">
        <f t="shared" si="31"/>
        <v>30</v>
      </c>
      <c r="S87" s="127">
        <f t="shared" si="32"/>
        <v>107.28155339805825</v>
      </c>
    </row>
    <row r="88" spans="1:19" s="16" customFormat="1" ht="13.5" customHeight="1" x14ac:dyDescent="0.2">
      <c r="A88" s="122">
        <v>83</v>
      </c>
      <c r="B88" s="199" t="s">
        <v>89</v>
      </c>
      <c r="C88" s="199"/>
      <c r="D88" s="120" t="s">
        <v>23</v>
      </c>
      <c r="E88" s="7">
        <v>211</v>
      </c>
      <c r="F88" s="7">
        <v>204</v>
      </c>
      <c r="G88" s="7">
        <v>192</v>
      </c>
      <c r="H88" s="7">
        <v>172</v>
      </c>
      <c r="I88" s="7">
        <v>137</v>
      </c>
      <c r="J88" s="7">
        <v>149</v>
      </c>
      <c r="K88" s="7">
        <v>158</v>
      </c>
      <c r="L88" s="7">
        <v>161</v>
      </c>
      <c r="M88" s="7">
        <v>165</v>
      </c>
      <c r="N88" s="7">
        <v>187</v>
      </c>
      <c r="O88" s="7">
        <v>177</v>
      </c>
      <c r="P88" s="7">
        <v>191</v>
      </c>
      <c r="Q88" s="7">
        <v>212</v>
      </c>
      <c r="R88" s="147">
        <f t="shared" si="31"/>
        <v>21</v>
      </c>
      <c r="S88" s="127">
        <f t="shared" si="32"/>
        <v>110.99476439790577</v>
      </c>
    </row>
    <row r="89" spans="1:19" s="16" customFormat="1" ht="13.5" customHeight="1" x14ac:dyDescent="0.2">
      <c r="A89" s="122">
        <v>84</v>
      </c>
      <c r="B89" s="199" t="s">
        <v>90</v>
      </c>
      <c r="C89" s="199"/>
      <c r="D89" s="120" t="s">
        <v>23</v>
      </c>
      <c r="E89" s="7">
        <v>57</v>
      </c>
      <c r="F89" s="7">
        <v>55</v>
      </c>
      <c r="G89" s="7">
        <v>55</v>
      </c>
      <c r="H89" s="7">
        <v>50</v>
      </c>
      <c r="I89" s="7">
        <v>49</v>
      </c>
      <c r="J89" s="7">
        <v>50</v>
      </c>
      <c r="K89" s="7">
        <v>50</v>
      </c>
      <c r="L89" s="7">
        <v>47</v>
      </c>
      <c r="M89" s="7">
        <v>46</v>
      </c>
      <c r="N89" s="7">
        <v>47</v>
      </c>
      <c r="O89" s="7">
        <v>44</v>
      </c>
      <c r="P89" s="7">
        <v>47</v>
      </c>
      <c r="Q89" s="7">
        <v>45</v>
      </c>
      <c r="R89" s="147">
        <f t="shared" si="31"/>
        <v>-2</v>
      </c>
      <c r="S89" s="127">
        <f t="shared" si="32"/>
        <v>95.744680851063833</v>
      </c>
    </row>
    <row r="90" spans="1:19" s="16" customFormat="1" ht="13.5" customHeight="1" x14ac:dyDescent="0.2">
      <c r="A90" s="122">
        <v>85</v>
      </c>
      <c r="B90" s="199" t="s">
        <v>89</v>
      </c>
      <c r="C90" s="199"/>
      <c r="D90" s="120" t="s">
        <v>23</v>
      </c>
      <c r="E90" s="7">
        <v>34</v>
      </c>
      <c r="F90" s="7">
        <v>31</v>
      </c>
      <c r="G90" s="7">
        <v>30</v>
      </c>
      <c r="H90" s="7">
        <v>32</v>
      </c>
      <c r="I90" s="7">
        <v>32</v>
      </c>
      <c r="J90" s="7">
        <v>33</v>
      </c>
      <c r="K90" s="7">
        <v>33</v>
      </c>
      <c r="L90" s="7">
        <v>32</v>
      </c>
      <c r="M90" s="7">
        <v>28</v>
      </c>
      <c r="N90" s="7">
        <v>31</v>
      </c>
      <c r="O90" s="7">
        <v>30</v>
      </c>
      <c r="P90" s="7">
        <v>33</v>
      </c>
      <c r="Q90" s="7">
        <v>33</v>
      </c>
      <c r="R90" s="147">
        <f t="shared" si="31"/>
        <v>0</v>
      </c>
      <c r="S90" s="127">
        <f t="shared" si="32"/>
        <v>100</v>
      </c>
    </row>
    <row r="91" spans="1:19" s="16" customFormat="1" ht="13.5" customHeight="1" x14ac:dyDescent="0.2">
      <c r="A91" s="122">
        <v>86</v>
      </c>
      <c r="B91" s="199" t="s">
        <v>91</v>
      </c>
      <c r="C91" s="199"/>
      <c r="D91" s="120" t="s">
        <v>23</v>
      </c>
      <c r="E91" s="7">
        <v>26</v>
      </c>
      <c r="F91" s="7">
        <v>25</v>
      </c>
      <c r="G91" s="7">
        <v>24</v>
      </c>
      <c r="H91" s="7">
        <v>23</v>
      </c>
      <c r="I91" s="7">
        <v>21</v>
      </c>
      <c r="J91" s="7">
        <v>22</v>
      </c>
      <c r="K91" s="7">
        <v>22</v>
      </c>
      <c r="L91" s="7">
        <v>22</v>
      </c>
      <c r="M91" s="7">
        <v>22</v>
      </c>
      <c r="N91" s="7">
        <v>23</v>
      </c>
      <c r="O91" s="7">
        <v>21</v>
      </c>
      <c r="P91" s="7">
        <v>23</v>
      </c>
      <c r="Q91" s="7">
        <v>21</v>
      </c>
      <c r="R91" s="147">
        <f t="shared" si="31"/>
        <v>-2</v>
      </c>
      <c r="S91" s="127">
        <f t="shared" si="32"/>
        <v>91.304347826086953</v>
      </c>
    </row>
    <row r="92" spans="1:19" s="16" customFormat="1" ht="13.5" customHeight="1" x14ac:dyDescent="0.2">
      <c r="A92" s="122">
        <v>87</v>
      </c>
      <c r="B92" s="199" t="s">
        <v>89</v>
      </c>
      <c r="C92" s="199"/>
      <c r="D92" s="120" t="s">
        <v>23</v>
      </c>
      <c r="E92" s="7">
        <v>21</v>
      </c>
      <c r="F92" s="7">
        <v>19</v>
      </c>
      <c r="G92" s="7">
        <v>17</v>
      </c>
      <c r="H92" s="7">
        <v>18</v>
      </c>
      <c r="I92" s="7">
        <v>16</v>
      </c>
      <c r="J92" s="7">
        <v>17</v>
      </c>
      <c r="K92" s="7">
        <v>17</v>
      </c>
      <c r="L92" s="7">
        <v>17</v>
      </c>
      <c r="M92" s="7">
        <v>15</v>
      </c>
      <c r="N92" s="7">
        <v>17</v>
      </c>
      <c r="O92" s="7">
        <v>17</v>
      </c>
      <c r="P92" s="7">
        <v>19</v>
      </c>
      <c r="Q92" s="7">
        <v>19</v>
      </c>
      <c r="R92" s="147">
        <f t="shared" si="31"/>
        <v>0</v>
      </c>
      <c r="S92" s="127">
        <f t="shared" si="32"/>
        <v>100</v>
      </c>
    </row>
    <row r="93" spans="1:19" s="16" customFormat="1" ht="13.5" customHeight="1" x14ac:dyDescent="0.2">
      <c r="A93" s="122">
        <v>88</v>
      </c>
      <c r="B93" s="199" t="s">
        <v>92</v>
      </c>
      <c r="C93" s="199"/>
      <c r="D93" s="120" t="s">
        <v>23</v>
      </c>
      <c r="E93" s="7">
        <v>56</v>
      </c>
      <c r="F93" s="7">
        <v>48</v>
      </c>
      <c r="G93" s="7">
        <v>42</v>
      </c>
      <c r="H93" s="7">
        <v>32</v>
      </c>
      <c r="I93" s="7">
        <v>34</v>
      </c>
      <c r="J93" s="7">
        <v>46</v>
      </c>
      <c r="K93" s="7">
        <v>55</v>
      </c>
      <c r="L93" s="7">
        <v>46</v>
      </c>
      <c r="M93" s="7">
        <v>60</v>
      </c>
      <c r="N93" s="7">
        <v>66</v>
      </c>
      <c r="O93" s="7">
        <v>46</v>
      </c>
      <c r="P93" s="7">
        <v>60</v>
      </c>
      <c r="Q93" s="7">
        <v>50</v>
      </c>
      <c r="R93" s="147">
        <f t="shared" si="31"/>
        <v>-10</v>
      </c>
      <c r="S93" s="127">
        <f t="shared" si="32"/>
        <v>83.333333333333343</v>
      </c>
    </row>
    <row r="94" spans="1:19" s="16" customFormat="1" ht="13.5" customHeight="1" x14ac:dyDescent="0.2">
      <c r="A94" s="122">
        <v>89</v>
      </c>
      <c r="B94" s="199" t="s">
        <v>93</v>
      </c>
      <c r="C94" s="199"/>
      <c r="D94" s="120" t="s">
        <v>23</v>
      </c>
      <c r="E94" s="7">
        <v>79</v>
      </c>
      <c r="F94" s="7">
        <v>90</v>
      </c>
      <c r="G94" s="7">
        <v>80</v>
      </c>
      <c r="H94" s="7">
        <v>50</v>
      </c>
      <c r="I94" s="7">
        <v>35</v>
      </c>
      <c r="J94" s="7">
        <v>26</v>
      </c>
      <c r="K94" s="7">
        <v>22</v>
      </c>
      <c r="L94" s="7">
        <v>25</v>
      </c>
      <c r="M94" s="7">
        <v>25</v>
      </c>
      <c r="N94" s="7">
        <v>24</v>
      </c>
      <c r="O94" s="7">
        <v>40</v>
      </c>
      <c r="P94" s="7">
        <v>46</v>
      </c>
      <c r="Q94" s="7">
        <v>48</v>
      </c>
      <c r="R94" s="147">
        <f t="shared" si="31"/>
        <v>2</v>
      </c>
      <c r="S94" s="127">
        <f t="shared" si="32"/>
        <v>104.34782608695652</v>
      </c>
    </row>
    <row r="95" spans="1:19" s="16" customFormat="1" ht="13.5" customHeight="1" x14ac:dyDescent="0.2">
      <c r="A95" s="122">
        <v>90</v>
      </c>
      <c r="B95" s="199" t="s">
        <v>94</v>
      </c>
      <c r="C95" s="199"/>
      <c r="D95" s="120" t="s">
        <v>23</v>
      </c>
      <c r="E95" s="7">
        <v>7</v>
      </c>
      <c r="F95" s="7">
        <v>6</v>
      </c>
      <c r="G95" s="7">
        <v>9</v>
      </c>
      <c r="H95" s="7">
        <v>4</v>
      </c>
      <c r="I95" s="7">
        <v>3</v>
      </c>
      <c r="J95" s="7"/>
      <c r="K95" s="7">
        <v>2</v>
      </c>
      <c r="L95" s="7">
        <v>1</v>
      </c>
      <c r="M95" s="7">
        <v>3</v>
      </c>
      <c r="N95" s="7">
        <v>1</v>
      </c>
      <c r="O95" s="7">
        <v>3</v>
      </c>
      <c r="P95" s="7">
        <v>2</v>
      </c>
      <c r="Q95" s="7">
        <v>1</v>
      </c>
      <c r="R95" s="147">
        <f t="shared" si="31"/>
        <v>-1</v>
      </c>
      <c r="S95" s="127">
        <f t="shared" si="32"/>
        <v>50</v>
      </c>
    </row>
    <row r="96" spans="1:19" s="16" customFormat="1" ht="13.5" customHeight="1" x14ac:dyDescent="0.2">
      <c r="A96" s="122">
        <v>91</v>
      </c>
      <c r="B96" s="199" t="s">
        <v>95</v>
      </c>
      <c r="C96" s="199"/>
      <c r="D96" s="120" t="s">
        <v>23</v>
      </c>
      <c r="E96" s="7">
        <v>7</v>
      </c>
      <c r="F96" s="7">
        <v>6</v>
      </c>
      <c r="G96" s="7">
        <v>9</v>
      </c>
      <c r="H96" s="7">
        <v>5</v>
      </c>
      <c r="I96" s="7">
        <v>2</v>
      </c>
      <c r="J96" s="7"/>
      <c r="K96" s="7">
        <v>1</v>
      </c>
      <c r="L96" s="7">
        <v>1</v>
      </c>
      <c r="M96" s="7">
        <v>2</v>
      </c>
      <c r="N96" s="7">
        <v>1</v>
      </c>
      <c r="O96" s="7">
        <v>3</v>
      </c>
      <c r="P96" s="7">
        <v>2</v>
      </c>
      <c r="Q96" s="7">
        <v>1</v>
      </c>
      <c r="R96" s="147">
        <f t="shared" si="31"/>
        <v>-1</v>
      </c>
      <c r="S96" s="127">
        <f t="shared" si="32"/>
        <v>50</v>
      </c>
    </row>
    <row r="97" spans="1:19" s="16" customFormat="1" ht="27" customHeight="1" x14ac:dyDescent="0.2">
      <c r="A97" s="122">
        <v>92</v>
      </c>
      <c r="B97" s="199" t="s">
        <v>96</v>
      </c>
      <c r="C97" s="199"/>
      <c r="D97" s="120" t="s">
        <v>23</v>
      </c>
      <c r="E97" s="7"/>
      <c r="F97" s="7">
        <v>2</v>
      </c>
      <c r="G97" s="7"/>
      <c r="H97" s="7"/>
      <c r="I97" s="7"/>
      <c r="J97" s="7">
        <v>1</v>
      </c>
      <c r="K97" s="7"/>
      <c r="L97" s="7">
        <v>1</v>
      </c>
      <c r="M97" s="7">
        <v>2</v>
      </c>
      <c r="N97" s="7">
        <v>1</v>
      </c>
      <c r="O97" s="7" t="s">
        <v>120</v>
      </c>
      <c r="P97" s="7" t="s">
        <v>120</v>
      </c>
      <c r="Q97" s="7" t="s">
        <v>120</v>
      </c>
      <c r="R97" s="147" t="e">
        <f t="shared" si="31"/>
        <v>#VALUE!</v>
      </c>
      <c r="S97" s="127" t="e">
        <f t="shared" si="32"/>
        <v>#VALUE!</v>
      </c>
    </row>
    <row r="98" spans="1:19" s="16" customFormat="1" ht="13.5" customHeight="1" x14ac:dyDescent="0.2">
      <c r="A98" s="122">
        <v>93</v>
      </c>
      <c r="B98" s="199" t="s">
        <v>97</v>
      </c>
      <c r="C98" s="199"/>
      <c r="D98" s="120" t="s">
        <v>23</v>
      </c>
      <c r="E98" s="7"/>
      <c r="F98" s="7">
        <v>1</v>
      </c>
      <c r="G98" s="7"/>
      <c r="H98" s="7"/>
      <c r="I98" s="7"/>
      <c r="J98" s="7"/>
      <c r="K98" s="7"/>
      <c r="L98" s="7">
        <v>0</v>
      </c>
      <c r="M98" s="7"/>
      <c r="N98" s="7">
        <v>0</v>
      </c>
      <c r="O98" s="7">
        <v>1</v>
      </c>
      <c r="P98" s="7" t="s">
        <v>120</v>
      </c>
      <c r="Q98" s="7" t="s">
        <v>120</v>
      </c>
      <c r="R98" s="147" t="e">
        <f t="shared" si="31"/>
        <v>#VALUE!</v>
      </c>
      <c r="S98" s="127" t="e">
        <f t="shared" si="32"/>
        <v>#VALUE!</v>
      </c>
    </row>
    <row r="99" spans="1:19" s="16" customFormat="1" ht="13.5" customHeight="1" x14ac:dyDescent="0.2">
      <c r="A99" s="122">
        <v>94</v>
      </c>
      <c r="B99" s="199" t="s">
        <v>98</v>
      </c>
      <c r="C99" s="199"/>
      <c r="D99" s="120" t="s">
        <v>23</v>
      </c>
      <c r="E99" s="7">
        <v>52</v>
      </c>
      <c r="F99" s="7">
        <v>25</v>
      </c>
      <c r="G99" s="7">
        <v>33</v>
      </c>
      <c r="H99" s="7">
        <v>13</v>
      </c>
      <c r="I99" s="7">
        <v>29</v>
      </c>
      <c r="J99" s="7">
        <v>20</v>
      </c>
      <c r="K99" s="7">
        <v>15</v>
      </c>
      <c r="L99" s="7">
        <v>22</v>
      </c>
      <c r="M99" s="7">
        <v>36</v>
      </c>
      <c r="N99" s="7">
        <v>21</v>
      </c>
      <c r="O99" s="7">
        <v>29</v>
      </c>
      <c r="P99" s="7">
        <v>14</v>
      </c>
      <c r="Q99" s="7">
        <v>20</v>
      </c>
      <c r="R99" s="147">
        <f t="shared" si="31"/>
        <v>6</v>
      </c>
      <c r="S99" s="127">
        <f t="shared" si="32"/>
        <v>142.85714285714286</v>
      </c>
    </row>
    <row r="100" spans="1:19" s="16" customFormat="1" ht="13.5" customHeight="1" x14ac:dyDescent="0.2">
      <c r="A100" s="122">
        <v>95</v>
      </c>
      <c r="B100" s="199" t="s">
        <v>99</v>
      </c>
      <c r="C100" s="199"/>
      <c r="D100" s="120" t="s">
        <v>7</v>
      </c>
      <c r="E100" s="7">
        <v>8</v>
      </c>
      <c r="F100" s="7">
        <v>17</v>
      </c>
      <c r="G100" s="7">
        <v>4</v>
      </c>
      <c r="H100" s="7">
        <v>16</v>
      </c>
      <c r="I100" s="7">
        <v>13</v>
      </c>
      <c r="J100" s="7">
        <v>9</v>
      </c>
      <c r="K100" s="7">
        <v>13</v>
      </c>
      <c r="L100" s="7">
        <v>5</v>
      </c>
      <c r="M100" s="7">
        <v>9</v>
      </c>
      <c r="N100" s="7">
        <v>9</v>
      </c>
      <c r="O100" s="7">
        <v>31</v>
      </c>
      <c r="P100" s="7">
        <v>44</v>
      </c>
      <c r="Q100" s="7">
        <v>20</v>
      </c>
      <c r="R100" s="147">
        <f t="shared" si="31"/>
        <v>-24</v>
      </c>
      <c r="S100" s="127">
        <f t="shared" si="32"/>
        <v>45.454545454545453</v>
      </c>
    </row>
    <row r="101" spans="1:19" s="16" customFormat="1" ht="13.5" customHeight="1" x14ac:dyDescent="0.2">
      <c r="A101" s="122">
        <v>96</v>
      </c>
      <c r="B101" s="199" t="s">
        <v>100</v>
      </c>
      <c r="C101" s="199"/>
      <c r="D101" s="120" t="s">
        <v>23</v>
      </c>
      <c r="E101" s="7">
        <v>7</v>
      </c>
      <c r="F101" s="7">
        <v>17</v>
      </c>
      <c r="G101" s="7">
        <v>6</v>
      </c>
      <c r="H101" s="7">
        <v>5</v>
      </c>
      <c r="I101" s="7">
        <v>9</v>
      </c>
      <c r="J101" s="7">
        <v>10</v>
      </c>
      <c r="K101" s="7">
        <v>12</v>
      </c>
      <c r="L101" s="7">
        <v>8</v>
      </c>
      <c r="M101" s="7">
        <v>8</v>
      </c>
      <c r="N101" s="7">
        <v>9</v>
      </c>
      <c r="O101" s="7">
        <v>35</v>
      </c>
      <c r="P101" s="7">
        <v>30</v>
      </c>
      <c r="Q101" s="7">
        <v>14</v>
      </c>
      <c r="R101" s="147">
        <f t="shared" si="31"/>
        <v>-16</v>
      </c>
      <c r="S101" s="127">
        <f t="shared" si="32"/>
        <v>46.666666666666664</v>
      </c>
    </row>
    <row r="102" spans="1:19" s="16" customFormat="1" ht="19.5" customHeight="1" x14ac:dyDescent="0.2">
      <c r="A102" s="200" t="s">
        <v>101</v>
      </c>
      <c r="B102" s="200"/>
      <c r="C102" s="200"/>
      <c r="D102" s="200"/>
      <c r="E102" s="200"/>
      <c r="F102" s="200"/>
      <c r="G102" s="200"/>
      <c r="H102" s="200"/>
      <c r="I102" s="200"/>
      <c r="J102" s="200"/>
      <c r="K102" s="200"/>
      <c r="L102" s="200"/>
      <c r="M102" s="200"/>
      <c r="N102" s="200"/>
      <c r="O102" s="200"/>
      <c r="P102" s="200"/>
      <c r="Q102" s="200"/>
      <c r="R102" s="200"/>
      <c r="S102" s="200"/>
    </row>
    <row r="103" spans="1:19" s="16" customFormat="1" ht="18" customHeight="1" x14ac:dyDescent="0.2"/>
    <row r="104" spans="1:19" s="16" customFormat="1" ht="18" customHeight="1" x14ac:dyDescent="0.2"/>
    <row r="105" spans="1:19" s="28" customFormat="1" ht="18" customHeight="1" x14ac:dyDescent="0.2">
      <c r="B105" s="201" t="s">
        <v>102</v>
      </c>
      <c r="C105" s="201"/>
      <c r="D105" s="29"/>
    </row>
    <row r="106" spans="1:19" s="28" customFormat="1" ht="18" customHeight="1" x14ac:dyDescent="0.2">
      <c r="B106" s="198" t="s">
        <v>116</v>
      </c>
      <c r="C106" s="198"/>
      <c r="D106" s="198"/>
      <c r="E106" s="198"/>
      <c r="F106" s="198"/>
      <c r="G106" s="198"/>
      <c r="H106" s="198"/>
      <c r="I106" s="198"/>
      <c r="J106" s="198"/>
      <c r="K106" s="198"/>
      <c r="L106" s="198"/>
      <c r="M106" s="198"/>
      <c r="N106" s="198"/>
      <c r="O106" s="198"/>
      <c r="P106" s="198"/>
      <c r="Q106" s="198"/>
      <c r="R106" s="198"/>
    </row>
  </sheetData>
  <mergeCells count="112">
    <mergeCell ref="R4:S4"/>
    <mergeCell ref="B6:C6"/>
    <mergeCell ref="B7:C7"/>
    <mergeCell ref="A2:S2"/>
    <mergeCell ref="I3:S3"/>
    <mergeCell ref="A4:A5"/>
    <mergeCell ref="B4:C5"/>
    <mergeCell ref="D4:D5"/>
    <mergeCell ref="E4:E5"/>
    <mergeCell ref="G4:G5"/>
    <mergeCell ref="H4:H5"/>
    <mergeCell ref="I4:I5"/>
    <mergeCell ref="J4:J5"/>
    <mergeCell ref="N4:N5"/>
    <mergeCell ref="O4:O5"/>
    <mergeCell ref="P4:P5"/>
    <mergeCell ref="Q4:Q5"/>
    <mergeCell ref="B8:C8"/>
    <mergeCell ref="B9:C9"/>
    <mergeCell ref="B10:C10"/>
    <mergeCell ref="B11:C11"/>
    <mergeCell ref="B12:C12"/>
    <mergeCell ref="B13:C13"/>
    <mergeCell ref="K4:K5"/>
    <mergeCell ref="L4:L5"/>
    <mergeCell ref="M4:M5"/>
    <mergeCell ref="F4:F5"/>
    <mergeCell ref="B20:C20"/>
    <mergeCell ref="B21:C21"/>
    <mergeCell ref="B22:C22"/>
    <mergeCell ref="B23:C23"/>
    <mergeCell ref="B24:C24"/>
    <mergeCell ref="B25:C25"/>
    <mergeCell ref="B14:C14"/>
    <mergeCell ref="B15:C15"/>
    <mergeCell ref="B16:C16"/>
    <mergeCell ref="B17:C17"/>
    <mergeCell ref="B18:C18"/>
    <mergeCell ref="B19:C19"/>
    <mergeCell ref="B32:C32"/>
    <mergeCell ref="B33:C33"/>
    <mergeCell ref="B34:C34"/>
    <mergeCell ref="B35:C35"/>
    <mergeCell ref="B36:C36"/>
    <mergeCell ref="B37:C37"/>
    <mergeCell ref="B26:C26"/>
    <mergeCell ref="B27:C27"/>
    <mergeCell ref="B28:C28"/>
    <mergeCell ref="B29:C29"/>
    <mergeCell ref="B30:C30"/>
    <mergeCell ref="B31:C31"/>
    <mergeCell ref="B47:B48"/>
    <mergeCell ref="B49:C49"/>
    <mergeCell ref="B50:C50"/>
    <mergeCell ref="B51:C51"/>
    <mergeCell ref="B52:C52"/>
    <mergeCell ref="B53:C53"/>
    <mergeCell ref="B38:C38"/>
    <mergeCell ref="B39:C39"/>
    <mergeCell ref="B40:C40"/>
    <mergeCell ref="B41:B42"/>
    <mergeCell ref="B43:B44"/>
    <mergeCell ref="B45:B46"/>
    <mergeCell ref="B60:C60"/>
    <mergeCell ref="B61:C61"/>
    <mergeCell ref="B62:C62"/>
    <mergeCell ref="B63:C63"/>
    <mergeCell ref="B64:C64"/>
    <mergeCell ref="B65:C65"/>
    <mergeCell ref="B54:C54"/>
    <mergeCell ref="B55:C55"/>
    <mergeCell ref="B56:C56"/>
    <mergeCell ref="B57:C57"/>
    <mergeCell ref="B58:C58"/>
    <mergeCell ref="B59:C59"/>
    <mergeCell ref="B72:C72"/>
    <mergeCell ref="B73:C73"/>
    <mergeCell ref="B74:C74"/>
    <mergeCell ref="B75:C75"/>
    <mergeCell ref="B76:C76"/>
    <mergeCell ref="B77:B79"/>
    <mergeCell ref="B66:C66"/>
    <mergeCell ref="B67:C67"/>
    <mergeCell ref="B68:C68"/>
    <mergeCell ref="B69:C69"/>
    <mergeCell ref="B70:C70"/>
    <mergeCell ref="B71:C71"/>
    <mergeCell ref="B86:C86"/>
    <mergeCell ref="B87:C87"/>
    <mergeCell ref="B88:C88"/>
    <mergeCell ref="B89:C89"/>
    <mergeCell ref="B90:C90"/>
    <mergeCell ref="B91:C91"/>
    <mergeCell ref="B80:C80"/>
    <mergeCell ref="B81:C81"/>
    <mergeCell ref="B82:C82"/>
    <mergeCell ref="B83:C83"/>
    <mergeCell ref="B84:C84"/>
    <mergeCell ref="B85:C85"/>
    <mergeCell ref="B106:R106"/>
    <mergeCell ref="B98:C98"/>
    <mergeCell ref="B99:C99"/>
    <mergeCell ref="B100:C100"/>
    <mergeCell ref="B101:C101"/>
    <mergeCell ref="A102:S102"/>
    <mergeCell ref="B105:C105"/>
    <mergeCell ref="B92:C92"/>
    <mergeCell ref="B93:C93"/>
    <mergeCell ref="B94:C94"/>
    <mergeCell ref="B95:C95"/>
    <mergeCell ref="B96:C96"/>
    <mergeCell ref="B97:C97"/>
  </mergeCells>
  <pageMargins left="0.6692913385826772" right="0.43307086614173229" top="0.54" bottom="0.27559055118110237" header="0.15748031496062992" footer="0.15748031496062992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FF00"/>
  </sheetPr>
  <dimension ref="A1:W107"/>
  <sheetViews>
    <sheetView topLeftCell="A54" workbookViewId="0">
      <selection activeCell="A72" sqref="A72:XFD72"/>
    </sheetView>
  </sheetViews>
  <sheetFormatPr defaultRowHeight="11.25" x14ac:dyDescent="0.2"/>
  <cols>
    <col min="1" max="1" width="3.5703125" style="60" customWidth="1"/>
    <col min="2" max="2" width="15.85546875" style="60" customWidth="1"/>
    <col min="3" max="3" width="13" style="60" customWidth="1"/>
    <col min="4" max="4" width="6.5703125" style="60" customWidth="1"/>
    <col min="5" max="17" width="6.85546875" style="60" customWidth="1"/>
    <col min="18" max="18" width="7" style="60" customWidth="1"/>
    <col min="19" max="19" width="6.140625" style="60" customWidth="1"/>
    <col min="20" max="20" width="0.7109375" style="60" customWidth="1"/>
    <col min="21" max="16384" width="9.140625" style="60"/>
  </cols>
  <sheetData>
    <row r="1" spans="1:19" ht="15" customHeight="1" x14ac:dyDescent="0.2">
      <c r="A1" s="58"/>
      <c r="B1" s="58" t="s">
        <v>113</v>
      </c>
      <c r="C1" s="59"/>
      <c r="D1" s="59"/>
    </row>
    <row r="2" spans="1:19" ht="18.75" customHeight="1" x14ac:dyDescent="0.2">
      <c r="A2" s="267" t="s">
        <v>124</v>
      </c>
      <c r="B2" s="267"/>
      <c r="C2" s="267"/>
      <c r="D2" s="267"/>
      <c r="E2" s="267"/>
      <c r="F2" s="267"/>
      <c r="G2" s="267"/>
      <c r="H2" s="267"/>
      <c r="I2" s="267"/>
      <c r="J2" s="267"/>
      <c r="K2" s="267"/>
      <c r="L2" s="267"/>
      <c r="M2" s="267"/>
      <c r="N2" s="267"/>
      <c r="O2" s="267"/>
      <c r="P2" s="267"/>
      <c r="Q2" s="267"/>
      <c r="R2" s="267"/>
      <c r="S2" s="267"/>
    </row>
    <row r="3" spans="1:19" ht="14.25" customHeight="1" x14ac:dyDescent="0.2">
      <c r="H3" s="219" t="s">
        <v>122</v>
      </c>
      <c r="I3" s="219"/>
      <c r="J3" s="219"/>
      <c r="K3" s="219"/>
      <c r="L3" s="219"/>
      <c r="M3" s="219"/>
      <c r="N3" s="219"/>
      <c r="O3" s="219"/>
      <c r="P3" s="219"/>
      <c r="Q3" s="219"/>
      <c r="R3" s="219"/>
      <c r="S3" s="219"/>
    </row>
    <row r="4" spans="1:19" s="63" customFormat="1" ht="15" customHeight="1" x14ac:dyDescent="0.2">
      <c r="A4" s="205" t="s">
        <v>1</v>
      </c>
      <c r="B4" s="199" t="s">
        <v>2</v>
      </c>
      <c r="C4" s="199"/>
      <c r="D4" s="205" t="s">
        <v>3</v>
      </c>
      <c r="E4" s="214">
        <v>2008</v>
      </c>
      <c r="F4" s="214">
        <v>2009</v>
      </c>
      <c r="G4" s="214">
        <v>2010</v>
      </c>
      <c r="H4" s="214">
        <v>2011</v>
      </c>
      <c r="I4" s="214">
        <v>2012</v>
      </c>
      <c r="J4" s="214">
        <v>2013</v>
      </c>
      <c r="K4" s="214">
        <v>2014</v>
      </c>
      <c r="L4" s="214">
        <v>2015</v>
      </c>
      <c r="M4" s="214">
        <v>2016</v>
      </c>
      <c r="N4" s="214">
        <v>2017</v>
      </c>
      <c r="O4" s="240">
        <v>2018</v>
      </c>
      <c r="P4" s="240">
        <v>2019</v>
      </c>
      <c r="Q4" s="240">
        <v>2020</v>
      </c>
      <c r="R4" s="216" t="s">
        <v>123</v>
      </c>
      <c r="S4" s="217"/>
    </row>
    <row r="5" spans="1:19" s="63" customFormat="1" ht="15" customHeight="1" x14ac:dyDescent="0.2">
      <c r="A5" s="205"/>
      <c r="B5" s="199"/>
      <c r="C5" s="199"/>
      <c r="D5" s="205"/>
      <c r="E5" s="214"/>
      <c r="F5" s="214"/>
      <c r="G5" s="214"/>
      <c r="H5" s="214"/>
      <c r="I5" s="214"/>
      <c r="J5" s="214"/>
      <c r="K5" s="214"/>
      <c r="L5" s="214"/>
      <c r="M5" s="214"/>
      <c r="N5" s="277"/>
      <c r="O5" s="241"/>
      <c r="P5" s="241"/>
      <c r="Q5" s="241"/>
      <c r="R5" s="164" t="s">
        <v>4</v>
      </c>
      <c r="S5" s="123" t="s">
        <v>5</v>
      </c>
    </row>
    <row r="6" spans="1:19" s="63" customFormat="1" ht="13.5" customHeight="1" x14ac:dyDescent="0.2">
      <c r="A6" s="120">
        <v>1</v>
      </c>
      <c r="B6" s="199" t="s">
        <v>6</v>
      </c>
      <c r="C6" s="199"/>
      <c r="D6" s="120" t="s">
        <v>7</v>
      </c>
      <c r="E6" s="69">
        <v>4</v>
      </c>
      <c r="F6" s="69">
        <v>4</v>
      </c>
      <c r="G6" s="70">
        <v>4</v>
      </c>
      <c r="H6" s="70">
        <v>4</v>
      </c>
      <c r="I6" s="70">
        <v>4</v>
      </c>
      <c r="J6" s="70">
        <v>4</v>
      </c>
      <c r="K6" s="70">
        <v>4</v>
      </c>
      <c r="L6" s="70">
        <v>4</v>
      </c>
      <c r="M6" s="70">
        <v>4</v>
      </c>
      <c r="N6" s="70">
        <v>4</v>
      </c>
      <c r="O6" s="170">
        <v>4</v>
      </c>
      <c r="P6" s="170">
        <v>4</v>
      </c>
      <c r="Q6" s="177">
        <v>4</v>
      </c>
      <c r="R6" s="147">
        <f>Q6-P6</f>
        <v>0</v>
      </c>
      <c r="S6" s="127">
        <f>Q6/P6*100</f>
        <v>100</v>
      </c>
    </row>
    <row r="7" spans="1:19" s="63" customFormat="1" ht="13.5" customHeight="1" x14ac:dyDescent="0.2">
      <c r="A7" s="120">
        <v>2</v>
      </c>
      <c r="B7" s="199" t="s">
        <v>8</v>
      </c>
      <c r="C7" s="199"/>
      <c r="D7" s="120" t="s">
        <v>9</v>
      </c>
      <c r="E7" s="11">
        <v>3787</v>
      </c>
      <c r="F7" s="11">
        <v>3787</v>
      </c>
      <c r="G7" s="11">
        <v>3787</v>
      </c>
      <c r="H7" s="11">
        <v>3787</v>
      </c>
      <c r="I7" s="11">
        <v>3787</v>
      </c>
      <c r="J7" s="11">
        <v>3787</v>
      </c>
      <c r="K7" s="11">
        <v>3787</v>
      </c>
      <c r="L7" s="11">
        <v>3787</v>
      </c>
      <c r="M7" s="11">
        <v>3787</v>
      </c>
      <c r="N7" s="11">
        <v>3787</v>
      </c>
      <c r="O7" s="11">
        <v>3787</v>
      </c>
      <c r="P7" s="11">
        <v>3787</v>
      </c>
      <c r="Q7" s="36">
        <v>3787</v>
      </c>
      <c r="R7" s="147">
        <f t="shared" ref="R7:R70" si="0">Q7-P7</f>
        <v>0</v>
      </c>
      <c r="S7" s="127">
        <f t="shared" ref="S7:S70" si="1">Q7/P7*100</f>
        <v>100</v>
      </c>
    </row>
    <row r="8" spans="1:19" s="63" customFormat="1" ht="13.5" customHeight="1" x14ac:dyDescent="0.2">
      <c r="A8" s="120">
        <v>3</v>
      </c>
      <c r="B8" s="199" t="s">
        <v>10</v>
      </c>
      <c r="C8" s="199"/>
      <c r="D8" s="120" t="s">
        <v>11</v>
      </c>
      <c r="E8" s="70">
        <v>65</v>
      </c>
      <c r="F8" s="70">
        <v>65</v>
      </c>
      <c r="G8" s="70">
        <v>65</v>
      </c>
      <c r="H8" s="70">
        <v>65</v>
      </c>
      <c r="I8" s="70">
        <v>65</v>
      </c>
      <c r="J8" s="70">
        <v>65</v>
      </c>
      <c r="K8" s="70">
        <v>65</v>
      </c>
      <c r="L8" s="70">
        <v>65</v>
      </c>
      <c r="M8" s="70">
        <v>65</v>
      </c>
      <c r="N8" s="70">
        <v>65</v>
      </c>
      <c r="O8" s="70">
        <v>65</v>
      </c>
      <c r="P8" s="70">
        <v>65</v>
      </c>
      <c r="Q8" s="6">
        <v>65</v>
      </c>
      <c r="R8" s="147">
        <f t="shared" si="0"/>
        <v>0</v>
      </c>
      <c r="S8" s="127">
        <f t="shared" si="1"/>
        <v>100</v>
      </c>
    </row>
    <row r="9" spans="1:19" s="63" customFormat="1" ht="18" customHeight="1" x14ac:dyDescent="0.2">
      <c r="A9" s="65">
        <v>4</v>
      </c>
      <c r="B9" s="209" t="s">
        <v>12</v>
      </c>
      <c r="C9" s="209"/>
      <c r="D9" s="9" t="s">
        <v>13</v>
      </c>
      <c r="E9" s="10">
        <v>442</v>
      </c>
      <c r="F9" s="10">
        <v>441</v>
      </c>
      <c r="G9" s="10">
        <v>444</v>
      </c>
      <c r="H9" s="10">
        <v>446</v>
      </c>
      <c r="I9" s="10">
        <v>460</v>
      </c>
      <c r="J9" s="10">
        <v>459</v>
      </c>
      <c r="K9" s="10">
        <v>465</v>
      </c>
      <c r="L9" s="7">
        <v>466</v>
      </c>
      <c r="M9" s="7">
        <v>490</v>
      </c>
      <c r="N9" s="108">
        <f>N10+N11</f>
        <v>504</v>
      </c>
      <c r="O9" s="108">
        <v>520</v>
      </c>
      <c r="P9" s="108">
        <v>530</v>
      </c>
      <c r="Q9" s="10">
        <f>Q10+Q11</f>
        <v>532</v>
      </c>
      <c r="R9" s="147">
        <f t="shared" si="0"/>
        <v>2</v>
      </c>
      <c r="S9" s="127">
        <f t="shared" si="1"/>
        <v>100.37735849056604</v>
      </c>
    </row>
    <row r="10" spans="1:19" s="63" customFormat="1" ht="13.5" customHeight="1" x14ac:dyDescent="0.2">
      <c r="A10" s="120">
        <v>5</v>
      </c>
      <c r="B10" s="199" t="s">
        <v>14</v>
      </c>
      <c r="C10" s="199"/>
      <c r="D10" s="120" t="s">
        <v>13</v>
      </c>
      <c r="E10" s="70">
        <v>147</v>
      </c>
      <c r="F10" s="70">
        <v>160</v>
      </c>
      <c r="G10" s="70">
        <v>166</v>
      </c>
      <c r="H10" s="70">
        <v>169</v>
      </c>
      <c r="I10" s="70">
        <v>178</v>
      </c>
      <c r="J10" s="70">
        <v>184</v>
      </c>
      <c r="K10" s="70">
        <v>189</v>
      </c>
      <c r="L10" s="70">
        <v>189</v>
      </c>
      <c r="M10" s="70">
        <v>161</v>
      </c>
      <c r="N10" s="66">
        <v>166</v>
      </c>
      <c r="O10" s="66">
        <v>207</v>
      </c>
      <c r="P10" s="66">
        <v>219</v>
      </c>
      <c r="Q10" s="7">
        <v>152</v>
      </c>
      <c r="R10" s="147">
        <f t="shared" si="0"/>
        <v>-67</v>
      </c>
      <c r="S10" s="127">
        <f t="shared" si="1"/>
        <v>69.406392694063925</v>
      </c>
    </row>
    <row r="11" spans="1:19" s="63" customFormat="1" ht="13.5" customHeight="1" x14ac:dyDescent="0.2">
      <c r="A11" s="120">
        <v>6</v>
      </c>
      <c r="B11" s="199" t="s">
        <v>15</v>
      </c>
      <c r="C11" s="199"/>
      <c r="D11" s="120" t="s">
        <v>13</v>
      </c>
      <c r="E11" s="70">
        <v>295</v>
      </c>
      <c r="F11" s="70">
        <v>281</v>
      </c>
      <c r="G11" s="70">
        <v>278</v>
      </c>
      <c r="H11" s="70">
        <v>277</v>
      </c>
      <c r="I11" s="70">
        <v>282</v>
      </c>
      <c r="J11" s="70">
        <v>275</v>
      </c>
      <c r="K11" s="70">
        <v>276</v>
      </c>
      <c r="L11" s="70">
        <v>277</v>
      </c>
      <c r="M11" s="70">
        <v>329</v>
      </c>
      <c r="N11" s="66">
        <v>338</v>
      </c>
      <c r="O11" s="66">
        <v>313</v>
      </c>
      <c r="P11" s="66">
        <v>311</v>
      </c>
      <c r="Q11" s="7">
        <v>380</v>
      </c>
      <c r="R11" s="147">
        <f t="shared" si="0"/>
        <v>69</v>
      </c>
      <c r="S11" s="127">
        <f t="shared" si="1"/>
        <v>122.18649517684888</v>
      </c>
    </row>
    <row r="12" spans="1:19" s="63" customFormat="1" ht="13.5" customHeight="1" x14ac:dyDescent="0.2">
      <c r="A12" s="120">
        <v>7</v>
      </c>
      <c r="B12" s="199" t="s">
        <v>16</v>
      </c>
      <c r="C12" s="199"/>
      <c r="D12" s="120" t="s">
        <v>17</v>
      </c>
      <c r="E12" s="12">
        <f t="shared" ref="E12:H12" si="2">E11/E9*100</f>
        <v>66.742081447963798</v>
      </c>
      <c r="F12" s="12">
        <v>63.718820861678005</v>
      </c>
      <c r="G12" s="12">
        <f t="shared" si="2"/>
        <v>62.612612612612615</v>
      </c>
      <c r="H12" s="12">
        <f t="shared" si="2"/>
        <v>62.107623318385649</v>
      </c>
      <c r="I12" s="12">
        <f>I11/I9*100</f>
        <v>61.304347826086961</v>
      </c>
      <c r="J12" s="12">
        <f>J11/J9*100</f>
        <v>59.912854030501094</v>
      </c>
      <c r="K12" s="12">
        <f>K11/K9*100</f>
        <v>59.354838709677416</v>
      </c>
      <c r="L12" s="12">
        <f>L11/L9*100</f>
        <v>59.442060085836914</v>
      </c>
      <c r="M12" s="12">
        <v>67.142857142857139</v>
      </c>
      <c r="N12" s="105">
        <f t="shared" ref="N12:P12" si="3">N11/N9*100</f>
        <v>67.063492063492063</v>
      </c>
      <c r="O12" s="105">
        <f t="shared" si="3"/>
        <v>60.192307692307686</v>
      </c>
      <c r="P12" s="105">
        <f t="shared" si="3"/>
        <v>58.679245283018865</v>
      </c>
      <c r="Q12" s="14">
        <f>Q11/Q9*100</f>
        <v>71.428571428571431</v>
      </c>
      <c r="R12" s="147">
        <f t="shared" si="0"/>
        <v>12.749326145552565</v>
      </c>
      <c r="S12" s="127">
        <f t="shared" si="1"/>
        <v>121.72714745062012</v>
      </c>
    </row>
    <row r="13" spans="1:19" s="63" customFormat="1" ht="13.5" customHeight="1" x14ac:dyDescent="0.2">
      <c r="A13" s="120">
        <v>8</v>
      </c>
      <c r="B13" s="199" t="s">
        <v>18</v>
      </c>
      <c r="C13" s="199"/>
      <c r="D13" s="120" t="s">
        <v>13</v>
      </c>
      <c r="E13" s="70">
        <v>67</v>
      </c>
      <c r="F13" s="70">
        <v>62</v>
      </c>
      <c r="G13" s="70">
        <v>65</v>
      </c>
      <c r="H13" s="70">
        <v>64</v>
      </c>
      <c r="I13" s="70">
        <v>67</v>
      </c>
      <c r="J13" s="70">
        <v>106</v>
      </c>
      <c r="K13" s="70">
        <v>93</v>
      </c>
      <c r="L13" s="70">
        <v>101</v>
      </c>
      <c r="M13" s="70">
        <v>93</v>
      </c>
      <c r="N13" s="66">
        <v>94</v>
      </c>
      <c r="O13" s="66"/>
      <c r="P13" s="66"/>
      <c r="Q13" s="7">
        <v>102</v>
      </c>
      <c r="R13" s="147">
        <f t="shared" si="0"/>
        <v>102</v>
      </c>
      <c r="S13" s="127" t="e">
        <f t="shared" si="1"/>
        <v>#DIV/0!</v>
      </c>
    </row>
    <row r="14" spans="1:19" s="63" customFormat="1" ht="13.5" customHeight="1" x14ac:dyDescent="0.2">
      <c r="A14" s="120">
        <v>9</v>
      </c>
      <c r="B14" s="213" t="s">
        <v>19</v>
      </c>
      <c r="C14" s="213"/>
      <c r="D14" s="120" t="s">
        <v>17</v>
      </c>
      <c r="E14" s="12">
        <f t="shared" ref="E14:H14" si="4">E13/E9*100</f>
        <v>15.158371040723981</v>
      </c>
      <c r="F14" s="12">
        <v>14.058956916099774</v>
      </c>
      <c r="G14" s="12">
        <f t="shared" si="4"/>
        <v>14.63963963963964</v>
      </c>
      <c r="H14" s="12">
        <f t="shared" si="4"/>
        <v>14.349775784753364</v>
      </c>
      <c r="I14" s="12">
        <f>I13/I9*100</f>
        <v>14.565217391304348</v>
      </c>
      <c r="J14" s="12">
        <f>J13/J9*100</f>
        <v>23.093681917211327</v>
      </c>
      <c r="K14" s="12">
        <f>K13/K9*100</f>
        <v>20</v>
      </c>
      <c r="L14" s="12">
        <f t="shared" ref="L14:N14" si="5">L13/L9*100</f>
        <v>21.673819742489268</v>
      </c>
      <c r="M14" s="12">
        <f t="shared" si="5"/>
        <v>18.979591836734695</v>
      </c>
      <c r="N14" s="12">
        <f t="shared" si="5"/>
        <v>18.650793650793652</v>
      </c>
      <c r="O14" s="12"/>
      <c r="P14" s="12"/>
      <c r="Q14" s="37">
        <f t="shared" ref="Q14" si="6">Q13/Q9*100</f>
        <v>19.172932330827066</v>
      </c>
      <c r="R14" s="147">
        <f t="shared" si="0"/>
        <v>19.172932330827066</v>
      </c>
      <c r="S14" s="127" t="e">
        <f t="shared" si="1"/>
        <v>#DIV/0!</v>
      </c>
    </row>
    <row r="15" spans="1:19" s="63" customFormat="1" ht="23.25" customHeight="1" x14ac:dyDescent="0.2">
      <c r="A15" s="120">
        <v>10</v>
      </c>
      <c r="B15" s="199" t="s">
        <v>20</v>
      </c>
      <c r="C15" s="199"/>
      <c r="D15" s="120" t="s">
        <v>13</v>
      </c>
      <c r="E15" s="70">
        <v>137</v>
      </c>
      <c r="F15" s="70">
        <v>134</v>
      </c>
      <c r="G15" s="70">
        <v>143</v>
      </c>
      <c r="H15" s="70">
        <v>148</v>
      </c>
      <c r="I15" s="70">
        <v>156</v>
      </c>
      <c r="J15" s="70">
        <v>150</v>
      </c>
      <c r="K15" s="70">
        <v>152</v>
      </c>
      <c r="L15" s="70">
        <v>172</v>
      </c>
      <c r="M15" s="70">
        <v>168</v>
      </c>
      <c r="N15" s="66">
        <v>171</v>
      </c>
      <c r="O15" s="66">
        <v>176</v>
      </c>
      <c r="P15" s="66"/>
      <c r="Q15" s="7">
        <v>169</v>
      </c>
      <c r="R15" s="147">
        <f t="shared" si="0"/>
        <v>169</v>
      </c>
      <c r="S15" s="127" t="e">
        <f t="shared" si="1"/>
        <v>#DIV/0!</v>
      </c>
    </row>
    <row r="16" spans="1:19" s="63" customFormat="1" ht="13.5" customHeight="1" x14ac:dyDescent="0.2">
      <c r="A16" s="120">
        <v>11</v>
      </c>
      <c r="B16" s="213" t="s">
        <v>19</v>
      </c>
      <c r="C16" s="213"/>
      <c r="D16" s="120" t="s">
        <v>17</v>
      </c>
      <c r="E16" s="12">
        <f t="shared" ref="E16:H16" si="7">E15/E9*100</f>
        <v>30.995475113122172</v>
      </c>
      <c r="F16" s="12">
        <v>30.385487528344672</v>
      </c>
      <c r="G16" s="12">
        <f t="shared" si="7"/>
        <v>32.207207207207205</v>
      </c>
      <c r="H16" s="12">
        <f t="shared" si="7"/>
        <v>33.183856502242151</v>
      </c>
      <c r="I16" s="12">
        <f>I15/I9*100</f>
        <v>33.913043478260867</v>
      </c>
      <c r="J16" s="12">
        <f>J15/J9*100</f>
        <v>32.679738562091501</v>
      </c>
      <c r="K16" s="12">
        <f>K15/K9*100</f>
        <v>32.688172043010752</v>
      </c>
      <c r="L16" s="12">
        <f t="shared" ref="L16:O16" si="8">L15/L9*100</f>
        <v>36.909871244635198</v>
      </c>
      <c r="M16" s="12">
        <f t="shared" si="8"/>
        <v>34.285714285714285</v>
      </c>
      <c r="N16" s="12">
        <f t="shared" si="8"/>
        <v>33.928571428571431</v>
      </c>
      <c r="O16" s="12">
        <f t="shared" si="8"/>
        <v>33.846153846153847</v>
      </c>
      <c r="P16" s="12"/>
      <c r="Q16" s="37">
        <f t="shared" ref="Q16" si="9">Q15/Q9*100</f>
        <v>31.766917293233082</v>
      </c>
      <c r="R16" s="147">
        <f t="shared" si="0"/>
        <v>31.766917293233082</v>
      </c>
      <c r="S16" s="127" t="e">
        <f t="shared" si="1"/>
        <v>#DIV/0!</v>
      </c>
    </row>
    <row r="17" spans="1:22" s="63" customFormat="1" ht="13.5" customHeight="1" x14ac:dyDescent="0.2">
      <c r="A17" s="120">
        <v>12</v>
      </c>
      <c r="B17" s="199" t="s">
        <v>21</v>
      </c>
      <c r="C17" s="199"/>
      <c r="D17" s="120" t="s">
        <v>13</v>
      </c>
      <c r="E17" s="70">
        <v>190</v>
      </c>
      <c r="F17" s="70">
        <v>204</v>
      </c>
      <c r="G17" s="70">
        <v>228</v>
      </c>
      <c r="H17" s="70">
        <v>232</v>
      </c>
      <c r="I17" s="70">
        <v>250</v>
      </c>
      <c r="J17" s="70">
        <v>290</v>
      </c>
      <c r="K17" s="70">
        <v>292</v>
      </c>
      <c r="L17" s="70"/>
      <c r="M17" s="70">
        <v>466</v>
      </c>
      <c r="N17" s="66">
        <v>468</v>
      </c>
      <c r="O17" s="66">
        <v>476</v>
      </c>
      <c r="P17" s="66"/>
      <c r="Q17" s="7">
        <v>531</v>
      </c>
      <c r="R17" s="147">
        <f t="shared" si="0"/>
        <v>531</v>
      </c>
      <c r="S17" s="127" t="e">
        <f t="shared" si="1"/>
        <v>#DIV/0!</v>
      </c>
    </row>
    <row r="18" spans="1:22" s="63" customFormat="1" ht="13.5" customHeight="1" x14ac:dyDescent="0.2">
      <c r="A18" s="120">
        <v>13</v>
      </c>
      <c r="B18" s="213" t="s">
        <v>19</v>
      </c>
      <c r="C18" s="213"/>
      <c r="D18" s="120" t="s">
        <v>17</v>
      </c>
      <c r="E18" s="12">
        <f t="shared" ref="E18:H18" si="10">E17/E9*100</f>
        <v>42.986425339366519</v>
      </c>
      <c r="F18" s="12">
        <v>46.258503401360542</v>
      </c>
      <c r="G18" s="12">
        <f t="shared" si="10"/>
        <v>51.351351351351347</v>
      </c>
      <c r="H18" s="12">
        <f t="shared" si="10"/>
        <v>52.017937219730939</v>
      </c>
      <c r="I18" s="12">
        <f>I17/I9*100</f>
        <v>54.347826086956516</v>
      </c>
      <c r="J18" s="12">
        <f>J17/J9*100</f>
        <v>63.180827886710247</v>
      </c>
      <c r="K18" s="12">
        <f>K17/K9*100</f>
        <v>62.795698924731184</v>
      </c>
      <c r="L18" s="12">
        <f t="shared" ref="L18:O18" si="11">L17/L9*100</f>
        <v>0</v>
      </c>
      <c r="M18" s="12">
        <f t="shared" si="11"/>
        <v>95.102040816326522</v>
      </c>
      <c r="N18" s="12">
        <f t="shared" si="11"/>
        <v>92.857142857142861</v>
      </c>
      <c r="O18" s="12">
        <f t="shared" si="11"/>
        <v>91.538461538461533</v>
      </c>
      <c r="P18" s="12"/>
      <c r="Q18" s="37">
        <f t="shared" ref="Q18" si="12">Q17/Q9*100</f>
        <v>99.812030075187977</v>
      </c>
      <c r="R18" s="147">
        <f t="shared" si="0"/>
        <v>99.812030075187977</v>
      </c>
      <c r="S18" s="127" t="e">
        <f t="shared" si="1"/>
        <v>#DIV/0!</v>
      </c>
    </row>
    <row r="19" spans="1:22" s="63" customFormat="1" ht="18" customHeight="1" x14ac:dyDescent="0.2">
      <c r="A19" s="65">
        <v>14</v>
      </c>
      <c r="B19" s="209" t="s">
        <v>22</v>
      </c>
      <c r="C19" s="209"/>
      <c r="D19" s="9" t="s">
        <v>23</v>
      </c>
      <c r="E19" s="70">
        <v>1622</v>
      </c>
      <c r="F19" s="70">
        <v>1598</v>
      </c>
      <c r="G19" s="70">
        <v>1600</v>
      </c>
      <c r="H19" s="70">
        <v>1583</v>
      </c>
      <c r="I19" s="70">
        <v>1596</v>
      </c>
      <c r="J19" s="70">
        <v>1595</v>
      </c>
      <c r="K19" s="70">
        <v>1597</v>
      </c>
      <c r="L19" s="70">
        <v>1598</v>
      </c>
      <c r="M19" s="70">
        <v>1666</v>
      </c>
      <c r="N19" s="22">
        <f t="shared" ref="N19" si="13">N20+N21</f>
        <v>1700</v>
      </c>
      <c r="O19" s="22">
        <v>1738</v>
      </c>
      <c r="P19" s="22">
        <v>1756</v>
      </c>
      <c r="Q19" s="38">
        <f>Q20+Q21</f>
        <v>1828</v>
      </c>
      <c r="R19" s="147">
        <f t="shared" si="0"/>
        <v>72</v>
      </c>
      <c r="S19" s="127">
        <f t="shared" si="1"/>
        <v>104.1002277904328</v>
      </c>
    </row>
    <row r="20" spans="1:22" s="63" customFormat="1" ht="13.5" customHeight="1" x14ac:dyDescent="0.2">
      <c r="A20" s="120">
        <v>15</v>
      </c>
      <c r="B20" s="199" t="s">
        <v>24</v>
      </c>
      <c r="C20" s="199"/>
      <c r="D20" s="120" t="s">
        <v>23</v>
      </c>
      <c r="E20" s="70">
        <v>817</v>
      </c>
      <c r="F20" s="70">
        <v>803</v>
      </c>
      <c r="G20" s="70">
        <v>801</v>
      </c>
      <c r="H20" s="70">
        <v>785</v>
      </c>
      <c r="I20" s="70">
        <v>797</v>
      </c>
      <c r="J20" s="70">
        <v>801</v>
      </c>
      <c r="K20" s="70">
        <v>802</v>
      </c>
      <c r="L20" s="70">
        <v>811</v>
      </c>
      <c r="M20" s="70">
        <v>847</v>
      </c>
      <c r="N20" s="70">
        <v>869</v>
      </c>
      <c r="O20" s="70">
        <v>896</v>
      </c>
      <c r="P20" s="70">
        <v>903</v>
      </c>
      <c r="Q20" s="6">
        <v>945</v>
      </c>
      <c r="R20" s="147">
        <f t="shared" si="0"/>
        <v>42</v>
      </c>
      <c r="S20" s="127">
        <f t="shared" si="1"/>
        <v>104.65116279069768</v>
      </c>
    </row>
    <row r="21" spans="1:22" s="63" customFormat="1" ht="13.5" customHeight="1" x14ac:dyDescent="0.2">
      <c r="A21" s="120">
        <v>16</v>
      </c>
      <c r="B21" s="199" t="s">
        <v>25</v>
      </c>
      <c r="C21" s="199"/>
      <c r="D21" s="120" t="s">
        <v>23</v>
      </c>
      <c r="E21" s="70">
        <v>805</v>
      </c>
      <c r="F21" s="70">
        <v>795</v>
      </c>
      <c r="G21" s="70">
        <v>799</v>
      </c>
      <c r="H21" s="70">
        <v>798</v>
      </c>
      <c r="I21" s="70">
        <v>799</v>
      </c>
      <c r="J21" s="70">
        <v>794</v>
      </c>
      <c r="K21" s="70">
        <v>795</v>
      </c>
      <c r="L21" s="70">
        <v>787</v>
      </c>
      <c r="M21" s="70">
        <v>819</v>
      </c>
      <c r="N21" s="70">
        <v>831</v>
      </c>
      <c r="O21" s="70">
        <v>842</v>
      </c>
      <c r="P21" s="70">
        <v>853</v>
      </c>
      <c r="Q21" s="6">
        <v>883</v>
      </c>
      <c r="R21" s="147">
        <f t="shared" si="0"/>
        <v>30</v>
      </c>
      <c r="S21" s="127">
        <f t="shared" si="1"/>
        <v>103.51699882766705</v>
      </c>
    </row>
    <row r="22" spans="1:22" s="63" customFormat="1" ht="13.5" customHeight="1" x14ac:dyDescent="0.2">
      <c r="A22" s="120">
        <v>17</v>
      </c>
      <c r="B22" s="199" t="s">
        <v>26</v>
      </c>
      <c r="C22" s="199"/>
      <c r="D22" s="120" t="s">
        <v>23</v>
      </c>
      <c r="E22" s="70">
        <v>542</v>
      </c>
      <c r="F22" s="70">
        <v>566</v>
      </c>
      <c r="G22" s="70">
        <v>581</v>
      </c>
      <c r="H22" s="70">
        <v>592</v>
      </c>
      <c r="I22" s="70">
        <v>600</v>
      </c>
      <c r="J22" s="70">
        <v>619</v>
      </c>
      <c r="K22" s="70">
        <v>628</v>
      </c>
      <c r="L22" s="70">
        <v>625</v>
      </c>
      <c r="M22" s="70">
        <v>590</v>
      </c>
      <c r="N22" s="70">
        <v>544</v>
      </c>
      <c r="O22" s="70">
        <v>688</v>
      </c>
      <c r="P22" s="70">
        <v>733</v>
      </c>
      <c r="Q22" s="6">
        <v>550</v>
      </c>
      <c r="R22" s="147">
        <f t="shared" si="0"/>
        <v>-183</v>
      </c>
      <c r="S22" s="127">
        <f t="shared" si="1"/>
        <v>75.034106412005457</v>
      </c>
      <c r="U22" s="118"/>
      <c r="V22" s="5"/>
    </row>
    <row r="23" spans="1:22" s="63" customFormat="1" ht="13.5" customHeight="1" x14ac:dyDescent="0.2">
      <c r="A23" s="120">
        <v>18</v>
      </c>
      <c r="B23" s="212" t="s">
        <v>15</v>
      </c>
      <c r="C23" s="212"/>
      <c r="D23" s="120" t="s">
        <v>23</v>
      </c>
      <c r="E23" s="70">
        <v>1080</v>
      </c>
      <c r="F23" s="70">
        <v>1032</v>
      </c>
      <c r="G23" s="70">
        <v>1019</v>
      </c>
      <c r="H23" s="70">
        <v>991</v>
      </c>
      <c r="I23" s="70">
        <v>996</v>
      </c>
      <c r="J23" s="70">
        <v>976</v>
      </c>
      <c r="K23" s="70">
        <v>969</v>
      </c>
      <c r="L23" s="70">
        <v>973</v>
      </c>
      <c r="M23" s="70">
        <v>1076</v>
      </c>
      <c r="N23" s="70">
        <v>1156</v>
      </c>
      <c r="O23" s="70">
        <v>1050</v>
      </c>
      <c r="P23" s="70">
        <v>1023</v>
      </c>
      <c r="Q23" s="6">
        <v>1278</v>
      </c>
      <c r="R23" s="147">
        <f t="shared" si="0"/>
        <v>255</v>
      </c>
      <c r="S23" s="127">
        <f t="shared" si="1"/>
        <v>124.92668621700879</v>
      </c>
      <c r="U23" s="5"/>
      <c r="V23" s="5"/>
    </row>
    <row r="24" spans="1:22" s="28" customFormat="1" ht="13.5" customHeight="1" x14ac:dyDescent="0.2">
      <c r="A24" s="120">
        <v>19</v>
      </c>
      <c r="B24" s="199" t="s">
        <v>27</v>
      </c>
      <c r="C24" s="199"/>
      <c r="D24" s="120" t="s">
        <v>23</v>
      </c>
      <c r="E24" s="71">
        <v>432</v>
      </c>
      <c r="F24" s="71">
        <v>417</v>
      </c>
      <c r="G24" s="70">
        <v>408</v>
      </c>
      <c r="H24" s="70">
        <v>404</v>
      </c>
      <c r="I24" s="70">
        <v>406</v>
      </c>
      <c r="J24" s="70">
        <v>417</v>
      </c>
      <c r="K24" s="70">
        <v>409</v>
      </c>
      <c r="L24" s="70">
        <v>416</v>
      </c>
      <c r="M24" s="70">
        <v>422</v>
      </c>
      <c r="N24" s="70">
        <v>453</v>
      </c>
      <c r="O24" s="70">
        <v>480</v>
      </c>
      <c r="P24" s="70">
        <v>491</v>
      </c>
      <c r="Q24" s="6">
        <v>532</v>
      </c>
      <c r="R24" s="147">
        <f t="shared" si="0"/>
        <v>41</v>
      </c>
      <c r="S24" s="127">
        <f t="shared" si="1"/>
        <v>108.35030549898168</v>
      </c>
      <c r="U24" s="118"/>
      <c r="V24" s="5"/>
    </row>
    <row r="25" spans="1:22" s="28" customFormat="1" ht="13.5" customHeight="1" x14ac:dyDescent="0.2">
      <c r="A25" s="120">
        <v>20</v>
      </c>
      <c r="B25" s="211" t="s">
        <v>28</v>
      </c>
      <c r="C25" s="211"/>
      <c r="D25" s="120" t="s">
        <v>23</v>
      </c>
      <c r="E25" s="71">
        <v>1085</v>
      </c>
      <c r="F25" s="71">
        <v>1084</v>
      </c>
      <c r="G25" s="70">
        <f>626+467</f>
        <v>1093</v>
      </c>
      <c r="H25" s="70">
        <v>1083</v>
      </c>
      <c r="I25" s="70">
        <f>599+490</f>
        <v>1089</v>
      </c>
      <c r="J25" s="70">
        <v>1083</v>
      </c>
      <c r="K25" s="70">
        <v>1085</v>
      </c>
      <c r="L25" s="70">
        <v>1081</v>
      </c>
      <c r="M25" s="70">
        <v>1135</v>
      </c>
      <c r="N25" s="70">
        <v>1132</v>
      </c>
      <c r="O25" s="70">
        <v>1143</v>
      </c>
      <c r="P25" s="70">
        <v>1137</v>
      </c>
      <c r="Q25" s="6">
        <v>549</v>
      </c>
      <c r="R25" s="147">
        <f t="shared" si="0"/>
        <v>-588</v>
      </c>
      <c r="S25" s="127">
        <f t="shared" si="1"/>
        <v>48.284960422163586</v>
      </c>
    </row>
    <row r="26" spans="1:22" s="28" customFormat="1" ht="13.5" customHeight="1" x14ac:dyDescent="0.2">
      <c r="A26" s="120">
        <v>21</v>
      </c>
      <c r="B26" s="211" t="s">
        <v>29</v>
      </c>
      <c r="C26" s="211"/>
      <c r="D26" s="120" t="s">
        <v>23</v>
      </c>
      <c r="E26" s="70">
        <v>105</v>
      </c>
      <c r="F26" s="70">
        <v>97</v>
      </c>
      <c r="G26" s="70">
        <v>99</v>
      </c>
      <c r="H26" s="70">
        <v>96</v>
      </c>
      <c r="I26" s="70">
        <v>101</v>
      </c>
      <c r="J26" s="70">
        <v>95</v>
      </c>
      <c r="K26" s="70">
        <v>103</v>
      </c>
      <c r="L26" s="70">
        <v>101</v>
      </c>
      <c r="M26" s="70">
        <v>109</v>
      </c>
      <c r="N26" s="70">
        <v>115</v>
      </c>
      <c r="O26" s="70">
        <v>115</v>
      </c>
      <c r="P26" s="70">
        <v>128</v>
      </c>
      <c r="Q26" s="6">
        <v>140</v>
      </c>
      <c r="R26" s="147">
        <f t="shared" si="0"/>
        <v>12</v>
      </c>
      <c r="S26" s="127">
        <f t="shared" si="1"/>
        <v>109.375</v>
      </c>
    </row>
    <row r="27" spans="1:22" s="28" customFormat="1" ht="13.5" customHeight="1" x14ac:dyDescent="0.2">
      <c r="A27" s="120">
        <v>22</v>
      </c>
      <c r="B27" s="199" t="s">
        <v>30</v>
      </c>
      <c r="C27" s="199"/>
      <c r="D27" s="120" t="s">
        <v>23</v>
      </c>
      <c r="E27" s="70"/>
      <c r="F27" s="70"/>
      <c r="G27" s="70"/>
      <c r="H27" s="70"/>
      <c r="I27" s="70"/>
      <c r="J27" s="70"/>
      <c r="K27" s="70"/>
      <c r="L27" s="70"/>
      <c r="M27" s="70"/>
      <c r="N27" s="70">
        <v>0</v>
      </c>
      <c r="O27" s="70" t="s">
        <v>120</v>
      </c>
      <c r="P27" s="70">
        <v>1</v>
      </c>
      <c r="Q27" s="6">
        <v>1</v>
      </c>
      <c r="R27" s="147">
        <f t="shared" si="0"/>
        <v>0</v>
      </c>
      <c r="S27" s="127">
        <f t="shared" si="1"/>
        <v>100</v>
      </c>
    </row>
    <row r="28" spans="1:22" s="28" customFormat="1" ht="13.5" customHeight="1" x14ac:dyDescent="0.2">
      <c r="A28" s="120">
        <v>23</v>
      </c>
      <c r="B28" s="199" t="s">
        <v>31</v>
      </c>
      <c r="C28" s="199"/>
      <c r="D28" s="120" t="s">
        <v>23</v>
      </c>
      <c r="E28" s="70">
        <v>23</v>
      </c>
      <c r="F28" s="70">
        <v>16</v>
      </c>
      <c r="G28" s="70">
        <v>17</v>
      </c>
      <c r="H28" s="70">
        <v>14</v>
      </c>
      <c r="I28" s="70">
        <v>11</v>
      </c>
      <c r="J28" s="70">
        <v>5</v>
      </c>
      <c r="K28" s="70">
        <v>7</v>
      </c>
      <c r="L28" s="70">
        <v>17</v>
      </c>
      <c r="M28" s="70">
        <v>22</v>
      </c>
      <c r="N28" s="70">
        <v>16</v>
      </c>
      <c r="O28" s="70">
        <v>15</v>
      </c>
      <c r="P28" s="70">
        <v>15</v>
      </c>
      <c r="Q28" s="6">
        <v>15</v>
      </c>
      <c r="R28" s="147">
        <f t="shared" si="0"/>
        <v>0</v>
      </c>
      <c r="S28" s="127">
        <f t="shared" si="1"/>
        <v>100</v>
      </c>
    </row>
    <row r="29" spans="1:22" s="28" customFormat="1" ht="13.5" customHeight="1" x14ac:dyDescent="0.2">
      <c r="A29" s="120">
        <v>24</v>
      </c>
      <c r="B29" s="199" t="s">
        <v>32</v>
      </c>
      <c r="C29" s="199"/>
      <c r="D29" s="120" t="s">
        <v>23</v>
      </c>
      <c r="E29" s="70">
        <v>49</v>
      </c>
      <c r="F29" s="70">
        <v>54</v>
      </c>
      <c r="G29" s="70">
        <v>54</v>
      </c>
      <c r="H29" s="70">
        <v>50</v>
      </c>
      <c r="I29" s="70">
        <v>61</v>
      </c>
      <c r="J29" s="70">
        <v>40</v>
      </c>
      <c r="K29" s="70">
        <v>51</v>
      </c>
      <c r="L29" s="70">
        <v>32</v>
      </c>
      <c r="M29" s="70">
        <v>44</v>
      </c>
      <c r="N29" s="70">
        <v>47</v>
      </c>
      <c r="O29" s="70">
        <v>64</v>
      </c>
      <c r="P29" s="70">
        <v>68</v>
      </c>
      <c r="Q29" s="6">
        <v>52</v>
      </c>
      <c r="R29" s="147">
        <f t="shared" si="0"/>
        <v>-16</v>
      </c>
      <c r="S29" s="127">
        <f t="shared" si="1"/>
        <v>76.470588235294116</v>
      </c>
    </row>
    <row r="30" spans="1:22" s="28" customFormat="1" ht="13.5" customHeight="1" x14ac:dyDescent="0.2">
      <c r="A30" s="120">
        <v>25</v>
      </c>
      <c r="B30" s="199" t="s">
        <v>33</v>
      </c>
      <c r="C30" s="199"/>
      <c r="D30" s="120" t="s">
        <v>23</v>
      </c>
      <c r="E30" s="70">
        <v>12</v>
      </c>
      <c r="F30" s="70">
        <v>9</v>
      </c>
      <c r="G30" s="70">
        <v>13</v>
      </c>
      <c r="H30" s="70">
        <v>14</v>
      </c>
      <c r="I30" s="70">
        <v>7</v>
      </c>
      <c r="J30" s="70">
        <v>15</v>
      </c>
      <c r="K30" s="70">
        <v>12</v>
      </c>
      <c r="L30" s="70">
        <v>6</v>
      </c>
      <c r="M30" s="70">
        <v>3</v>
      </c>
      <c r="N30" s="70">
        <v>11</v>
      </c>
      <c r="O30" s="70">
        <v>25</v>
      </c>
      <c r="P30" s="70">
        <v>16</v>
      </c>
      <c r="Q30" s="6">
        <v>66</v>
      </c>
      <c r="R30" s="147">
        <f t="shared" si="0"/>
        <v>50</v>
      </c>
      <c r="S30" s="127">
        <f t="shared" si="1"/>
        <v>412.5</v>
      </c>
    </row>
    <row r="31" spans="1:22" s="28" customFormat="1" ht="13.5" customHeight="1" x14ac:dyDescent="0.2">
      <c r="A31" s="120">
        <v>26</v>
      </c>
      <c r="B31" s="199" t="s">
        <v>34</v>
      </c>
      <c r="C31" s="199"/>
      <c r="D31" s="120" t="s">
        <v>23</v>
      </c>
      <c r="E31" s="70">
        <v>48</v>
      </c>
      <c r="F31" s="70">
        <v>50</v>
      </c>
      <c r="G31" s="70">
        <v>16</v>
      </c>
      <c r="H31" s="70">
        <v>14</v>
      </c>
      <c r="I31" s="70">
        <v>13</v>
      </c>
      <c r="J31" s="70">
        <v>23</v>
      </c>
      <c r="K31" s="70">
        <v>16</v>
      </c>
      <c r="L31" s="70">
        <v>9</v>
      </c>
      <c r="M31" s="70">
        <v>18</v>
      </c>
      <c r="N31" s="70">
        <v>8</v>
      </c>
      <c r="O31" s="70"/>
      <c r="P31" s="70"/>
      <c r="Q31" s="6"/>
      <c r="R31" s="147">
        <f t="shared" si="0"/>
        <v>0</v>
      </c>
      <c r="S31" s="127" t="e">
        <f t="shared" si="1"/>
        <v>#DIV/0!</v>
      </c>
    </row>
    <row r="32" spans="1:22" s="98" customFormat="1" ht="13.5" customHeight="1" x14ac:dyDescent="0.2">
      <c r="A32" s="96">
        <v>27</v>
      </c>
      <c r="B32" s="210" t="s">
        <v>35</v>
      </c>
      <c r="C32" s="210"/>
      <c r="D32" s="96" t="s">
        <v>23</v>
      </c>
      <c r="E32" s="97">
        <v>781</v>
      </c>
      <c r="F32" s="97">
        <v>723</v>
      </c>
      <c r="G32" s="97">
        <v>745</v>
      </c>
      <c r="H32" s="97">
        <v>756</v>
      </c>
      <c r="I32" s="97">
        <v>837</v>
      </c>
      <c r="J32" s="97">
        <v>845</v>
      </c>
      <c r="K32" s="97">
        <v>847</v>
      </c>
      <c r="L32" s="97"/>
      <c r="M32" s="97">
        <v>837</v>
      </c>
      <c r="N32" s="97">
        <v>855</v>
      </c>
      <c r="O32" s="97"/>
      <c r="P32" s="97"/>
      <c r="Q32" s="178"/>
      <c r="R32" s="147">
        <f t="shared" si="0"/>
        <v>0</v>
      </c>
      <c r="S32" s="127" t="e">
        <f t="shared" si="1"/>
        <v>#DIV/0!</v>
      </c>
    </row>
    <row r="33" spans="1:19" s="28" customFormat="1" ht="13.5" customHeight="1" x14ac:dyDescent="0.2">
      <c r="A33" s="120">
        <v>28</v>
      </c>
      <c r="B33" s="199" t="s">
        <v>36</v>
      </c>
      <c r="C33" s="199"/>
      <c r="D33" s="120" t="s">
        <v>23</v>
      </c>
      <c r="E33" s="70">
        <v>6</v>
      </c>
      <c r="F33" s="70">
        <v>23</v>
      </c>
      <c r="G33" s="70">
        <v>12</v>
      </c>
      <c r="H33" s="70">
        <v>13</v>
      </c>
      <c r="I33" s="70">
        <v>9</v>
      </c>
      <c r="J33" s="70">
        <v>22</v>
      </c>
      <c r="K33" s="70">
        <v>9</v>
      </c>
      <c r="L33" s="70">
        <v>5</v>
      </c>
      <c r="M33" s="70">
        <v>15</v>
      </c>
      <c r="N33" s="70">
        <v>15</v>
      </c>
      <c r="O33" s="70">
        <v>13</v>
      </c>
      <c r="P33" s="70">
        <v>12</v>
      </c>
      <c r="Q33" s="6">
        <v>4</v>
      </c>
      <c r="R33" s="147">
        <f t="shared" si="0"/>
        <v>-8</v>
      </c>
      <c r="S33" s="127">
        <f t="shared" si="1"/>
        <v>33.333333333333329</v>
      </c>
    </row>
    <row r="34" spans="1:19" s="28" customFormat="1" ht="13.5" customHeight="1" x14ac:dyDescent="0.2">
      <c r="A34" s="120">
        <v>29</v>
      </c>
      <c r="B34" s="199" t="s">
        <v>37</v>
      </c>
      <c r="C34" s="199"/>
      <c r="D34" s="120" t="s">
        <v>23</v>
      </c>
      <c r="E34" s="70">
        <v>168</v>
      </c>
      <c r="F34" s="70">
        <v>198</v>
      </c>
      <c r="G34" s="70">
        <v>150</v>
      </c>
      <c r="H34" s="70">
        <v>163</v>
      </c>
      <c r="I34" s="72">
        <v>10</v>
      </c>
      <c r="J34" s="72">
        <v>104</v>
      </c>
      <c r="K34" s="72">
        <v>74</v>
      </c>
      <c r="L34" s="72">
        <v>47</v>
      </c>
      <c r="M34" s="72">
        <v>79</v>
      </c>
      <c r="N34" s="72">
        <v>93</v>
      </c>
      <c r="O34" s="72">
        <v>120</v>
      </c>
      <c r="P34" s="72">
        <v>101</v>
      </c>
      <c r="Q34" s="6">
        <v>41</v>
      </c>
      <c r="R34" s="147">
        <f t="shared" si="0"/>
        <v>-60</v>
      </c>
      <c r="S34" s="127">
        <f t="shared" si="1"/>
        <v>40.594059405940598</v>
      </c>
    </row>
    <row r="35" spans="1:19" s="28" customFormat="1" ht="21.75" customHeight="1" x14ac:dyDescent="0.2">
      <c r="A35" s="120">
        <v>30</v>
      </c>
      <c r="B35" s="199" t="s">
        <v>38</v>
      </c>
      <c r="C35" s="199"/>
      <c r="D35" s="120" t="s">
        <v>23</v>
      </c>
      <c r="E35" s="70">
        <v>161</v>
      </c>
      <c r="F35" s="70">
        <v>178</v>
      </c>
      <c r="G35" s="70">
        <v>151</v>
      </c>
      <c r="H35" s="70">
        <v>111</v>
      </c>
      <c r="I35" s="70">
        <v>11</v>
      </c>
      <c r="J35" s="70">
        <v>62</v>
      </c>
      <c r="K35" s="70">
        <v>53</v>
      </c>
      <c r="L35" s="70">
        <v>30</v>
      </c>
      <c r="M35" s="70">
        <v>33</v>
      </c>
      <c r="N35" s="70">
        <v>42</v>
      </c>
      <c r="O35" s="70">
        <v>41</v>
      </c>
      <c r="P35" s="70">
        <v>32</v>
      </c>
      <c r="Q35" s="6">
        <v>17</v>
      </c>
      <c r="R35" s="147">
        <f t="shared" si="0"/>
        <v>-15</v>
      </c>
      <c r="S35" s="127">
        <f t="shared" si="1"/>
        <v>53.125</v>
      </c>
    </row>
    <row r="36" spans="1:19" s="28" customFormat="1" ht="13.5" customHeight="1" x14ac:dyDescent="0.2">
      <c r="A36" s="120">
        <v>31</v>
      </c>
      <c r="B36" s="199" t="s">
        <v>39</v>
      </c>
      <c r="C36" s="199"/>
      <c r="D36" s="120" t="s">
        <v>40</v>
      </c>
      <c r="E36" s="25">
        <v>54.4</v>
      </c>
      <c r="F36" s="25">
        <v>84.4</v>
      </c>
      <c r="G36" s="25">
        <v>163.1</v>
      </c>
      <c r="H36" s="25">
        <v>290.60000000000002</v>
      </c>
      <c r="I36" s="25">
        <v>456.9</v>
      </c>
      <c r="J36" s="25">
        <v>666.8</v>
      </c>
      <c r="K36" s="25">
        <v>690.1</v>
      </c>
      <c r="L36" s="25">
        <v>857.8</v>
      </c>
      <c r="M36" s="25">
        <v>486.5</v>
      </c>
      <c r="N36" s="25">
        <v>1039.3</v>
      </c>
      <c r="O36" s="25">
        <v>1539.3</v>
      </c>
      <c r="P36" s="25">
        <v>1681.7</v>
      </c>
      <c r="Q36" s="42"/>
      <c r="R36" s="147">
        <f t="shared" si="0"/>
        <v>-1681.7</v>
      </c>
      <c r="S36" s="127">
        <f t="shared" si="1"/>
        <v>0</v>
      </c>
    </row>
    <row r="37" spans="1:19" s="28" customFormat="1" ht="13.5" customHeight="1" x14ac:dyDescent="0.2">
      <c r="A37" s="120">
        <v>32</v>
      </c>
      <c r="B37" s="208" t="s">
        <v>41</v>
      </c>
      <c r="C37" s="208"/>
      <c r="D37" s="120" t="s">
        <v>40</v>
      </c>
      <c r="E37" s="25">
        <v>178.8</v>
      </c>
      <c r="F37" s="25">
        <v>149.5</v>
      </c>
      <c r="G37" s="25">
        <v>161.4</v>
      </c>
      <c r="H37" s="25">
        <v>576.29999999999995</v>
      </c>
      <c r="I37" s="25">
        <v>746.9</v>
      </c>
      <c r="J37" s="25">
        <v>973.6</v>
      </c>
      <c r="K37" s="25">
        <v>1314.9</v>
      </c>
      <c r="L37" s="25">
        <v>1518.2</v>
      </c>
      <c r="M37" s="25">
        <v>1529.9</v>
      </c>
      <c r="N37" s="25">
        <v>1928.9</v>
      </c>
      <c r="O37" s="25">
        <v>2477.8000000000002</v>
      </c>
      <c r="P37" s="25">
        <v>2396.3000000000002</v>
      </c>
      <c r="Q37" s="42"/>
      <c r="R37" s="147">
        <f t="shared" si="0"/>
        <v>-2396.3000000000002</v>
      </c>
      <c r="S37" s="127">
        <f t="shared" si="1"/>
        <v>0</v>
      </c>
    </row>
    <row r="38" spans="1:19" s="28" customFormat="1" ht="13.5" customHeight="1" x14ac:dyDescent="0.2">
      <c r="A38" s="120">
        <v>33</v>
      </c>
      <c r="B38" s="199" t="s">
        <v>42</v>
      </c>
      <c r="C38" s="199"/>
      <c r="D38" s="120" t="s">
        <v>40</v>
      </c>
      <c r="E38" s="25">
        <v>17.100000000000001</v>
      </c>
      <c r="F38" s="25">
        <v>37.6</v>
      </c>
      <c r="G38" s="25">
        <v>32.4</v>
      </c>
      <c r="H38" s="25">
        <v>42.6</v>
      </c>
      <c r="I38" s="25">
        <v>66.2</v>
      </c>
      <c r="J38" s="25">
        <v>75.7</v>
      </c>
      <c r="K38" s="25">
        <v>81.400000000000006</v>
      </c>
      <c r="L38" s="25">
        <v>107.3</v>
      </c>
      <c r="M38" s="25">
        <v>153.69999999999999</v>
      </c>
      <c r="N38" s="25">
        <v>176.2</v>
      </c>
      <c r="O38" s="25">
        <v>1419.7</v>
      </c>
      <c r="P38" s="25">
        <v>1436.7</v>
      </c>
      <c r="Q38" s="42">
        <v>1789.5</v>
      </c>
      <c r="R38" s="147">
        <f t="shared" si="0"/>
        <v>352.79999999999995</v>
      </c>
      <c r="S38" s="127">
        <f t="shared" si="1"/>
        <v>124.55627479640843</v>
      </c>
    </row>
    <row r="39" spans="1:19" s="28" customFormat="1" ht="13.5" customHeight="1" x14ac:dyDescent="0.2">
      <c r="A39" s="120">
        <v>34</v>
      </c>
      <c r="B39" s="208" t="s">
        <v>43</v>
      </c>
      <c r="C39" s="208"/>
      <c r="D39" s="120" t="s">
        <v>40</v>
      </c>
      <c r="E39" s="25">
        <v>127.1</v>
      </c>
      <c r="F39" s="25">
        <v>112.5</v>
      </c>
      <c r="G39" s="25">
        <v>123.2</v>
      </c>
      <c r="H39" s="25">
        <v>175.7</v>
      </c>
      <c r="I39" s="25">
        <v>217.1</v>
      </c>
      <c r="J39" s="25">
        <v>1180</v>
      </c>
      <c r="K39" s="25">
        <v>1431.7</v>
      </c>
      <c r="L39" s="25">
        <v>1393.2</v>
      </c>
      <c r="M39" s="25">
        <v>1481.8</v>
      </c>
      <c r="N39" s="25">
        <v>1443.3</v>
      </c>
      <c r="O39" s="25">
        <v>1392.5</v>
      </c>
      <c r="P39" s="25">
        <v>1561.4</v>
      </c>
      <c r="Q39" s="42">
        <v>1824.3</v>
      </c>
      <c r="R39" s="147">
        <f t="shared" si="0"/>
        <v>262.89999999999986</v>
      </c>
      <c r="S39" s="127">
        <f t="shared" si="1"/>
        <v>116.83745356731137</v>
      </c>
    </row>
    <row r="40" spans="1:19" s="28" customFormat="1" ht="18" customHeight="1" x14ac:dyDescent="0.2">
      <c r="A40" s="65">
        <v>35</v>
      </c>
      <c r="B40" s="209" t="s">
        <v>44</v>
      </c>
      <c r="C40" s="209"/>
      <c r="D40" s="9" t="s">
        <v>13</v>
      </c>
      <c r="E40" s="192">
        <v>349</v>
      </c>
      <c r="F40" s="192">
        <v>360</v>
      </c>
      <c r="G40" s="192">
        <v>356</v>
      </c>
      <c r="H40" s="192">
        <v>361</v>
      </c>
      <c r="I40" s="192">
        <v>361</v>
      </c>
      <c r="J40" s="192">
        <v>356</v>
      </c>
      <c r="K40" s="192">
        <v>356</v>
      </c>
      <c r="L40" s="192">
        <f>L41+L43+L45+L47</f>
        <v>358</v>
      </c>
      <c r="M40" s="192">
        <v>395</v>
      </c>
      <c r="N40" s="192">
        <v>405</v>
      </c>
      <c r="O40" s="192">
        <v>409</v>
      </c>
      <c r="P40" s="192">
        <v>422</v>
      </c>
      <c r="Q40" s="193">
        <v>444</v>
      </c>
      <c r="R40" s="147">
        <f t="shared" si="0"/>
        <v>22</v>
      </c>
      <c r="S40" s="127">
        <f t="shared" si="1"/>
        <v>105.21327014218009</v>
      </c>
    </row>
    <row r="41" spans="1:19" s="28" customFormat="1" ht="13.5" customHeight="1" x14ac:dyDescent="0.2">
      <c r="A41" s="120">
        <v>36</v>
      </c>
      <c r="B41" s="202" t="s">
        <v>45</v>
      </c>
      <c r="C41" s="19" t="s">
        <v>12</v>
      </c>
      <c r="D41" s="120" t="s">
        <v>13</v>
      </c>
      <c r="E41" s="70">
        <v>226</v>
      </c>
      <c r="F41" s="70">
        <v>224</v>
      </c>
      <c r="G41" s="70">
        <v>201</v>
      </c>
      <c r="H41" s="70">
        <v>191</v>
      </c>
      <c r="I41" s="70">
        <v>179</v>
      </c>
      <c r="J41" s="70">
        <f>50+115</f>
        <v>165</v>
      </c>
      <c r="K41" s="70">
        <v>157</v>
      </c>
      <c r="L41" s="70">
        <v>154</v>
      </c>
      <c r="M41" s="70">
        <v>193</v>
      </c>
      <c r="N41" s="70">
        <v>175</v>
      </c>
      <c r="O41" s="70">
        <v>177</v>
      </c>
      <c r="P41" s="70">
        <v>175</v>
      </c>
      <c r="Q41" s="182">
        <v>188</v>
      </c>
      <c r="R41" s="147">
        <f t="shared" si="0"/>
        <v>13</v>
      </c>
      <c r="S41" s="127">
        <f t="shared" si="1"/>
        <v>107.42857142857143</v>
      </c>
    </row>
    <row r="42" spans="1:19" s="28" customFormat="1" ht="13.5" customHeight="1" x14ac:dyDescent="0.2">
      <c r="A42" s="120">
        <v>37</v>
      </c>
      <c r="B42" s="202"/>
      <c r="C42" s="19" t="s">
        <v>46</v>
      </c>
      <c r="D42" s="120" t="s">
        <v>17</v>
      </c>
      <c r="E42" s="73">
        <v>65.042979942693407</v>
      </c>
      <c r="F42" s="73">
        <v>62.222222222222221</v>
      </c>
      <c r="G42" s="73">
        <v>56.460674157303373</v>
      </c>
      <c r="H42" s="73">
        <v>52.908587257617732</v>
      </c>
      <c r="I42" s="73">
        <f t="shared" ref="I42:O42" si="14">I41/I40*100</f>
        <v>49.584487534626035</v>
      </c>
      <c r="J42" s="73">
        <f t="shared" si="14"/>
        <v>46.348314606741575</v>
      </c>
      <c r="K42" s="73">
        <f t="shared" si="14"/>
        <v>44.101123595505619</v>
      </c>
      <c r="L42" s="73">
        <f t="shared" si="14"/>
        <v>43.016759776536311</v>
      </c>
      <c r="M42" s="73">
        <f t="shared" si="14"/>
        <v>48.860759493670884</v>
      </c>
      <c r="N42" s="73">
        <f t="shared" si="14"/>
        <v>43.209876543209873</v>
      </c>
      <c r="O42" s="73">
        <f t="shared" si="14"/>
        <v>43.276283618581907</v>
      </c>
      <c r="P42" s="73">
        <f>P41/P40*100</f>
        <v>41.469194312796212</v>
      </c>
      <c r="Q42" s="195">
        <f>Q41/Q40*100</f>
        <v>42.342342342342342</v>
      </c>
      <c r="R42" s="147">
        <f t="shared" si="0"/>
        <v>0.87314802954612958</v>
      </c>
      <c r="S42" s="127">
        <f t="shared" si="1"/>
        <v>102.10553410553409</v>
      </c>
    </row>
    <row r="43" spans="1:19" s="28" customFormat="1" ht="13.5" customHeight="1" x14ac:dyDescent="0.2">
      <c r="A43" s="120">
        <v>38</v>
      </c>
      <c r="B43" s="202" t="s">
        <v>47</v>
      </c>
      <c r="C43" s="19" t="s">
        <v>12</v>
      </c>
      <c r="D43" s="120" t="s">
        <v>13</v>
      </c>
      <c r="E43" s="70">
        <v>94</v>
      </c>
      <c r="F43" s="70">
        <v>93</v>
      </c>
      <c r="G43" s="70">
        <v>101</v>
      </c>
      <c r="H43" s="70">
        <v>110</v>
      </c>
      <c r="I43" s="70">
        <v>108</v>
      </c>
      <c r="J43" s="70">
        <v>113</v>
      </c>
      <c r="K43" s="70">
        <v>91</v>
      </c>
      <c r="L43" s="70">
        <v>90</v>
      </c>
      <c r="M43" s="70">
        <v>92</v>
      </c>
      <c r="N43" s="70">
        <v>101</v>
      </c>
      <c r="O43" s="70">
        <v>112</v>
      </c>
      <c r="P43" s="70">
        <v>114</v>
      </c>
      <c r="Q43" s="182">
        <v>128</v>
      </c>
      <c r="R43" s="147">
        <f t="shared" si="0"/>
        <v>14</v>
      </c>
      <c r="S43" s="127">
        <f t="shared" si="1"/>
        <v>112.28070175438596</v>
      </c>
    </row>
    <row r="44" spans="1:19" s="28" customFormat="1" ht="13.5" customHeight="1" x14ac:dyDescent="0.2">
      <c r="A44" s="120">
        <v>39</v>
      </c>
      <c r="B44" s="202"/>
      <c r="C44" s="19" t="s">
        <v>46</v>
      </c>
      <c r="D44" s="120" t="s">
        <v>17</v>
      </c>
      <c r="E44" s="73">
        <v>26.93409742120344</v>
      </c>
      <c r="F44" s="73">
        <v>25.833333333333336</v>
      </c>
      <c r="G44" s="73">
        <v>28.370786516853936</v>
      </c>
      <c r="H44" s="73">
        <v>30.470914127423821</v>
      </c>
      <c r="I44" s="73">
        <f t="shared" ref="I44:Q44" si="15">I43/I40*100</f>
        <v>29.916897506925206</v>
      </c>
      <c r="J44" s="73">
        <f t="shared" si="15"/>
        <v>31.741573033707866</v>
      </c>
      <c r="K44" s="73">
        <f t="shared" si="15"/>
        <v>25.561797752808989</v>
      </c>
      <c r="L44" s="73">
        <f t="shared" si="15"/>
        <v>25.139664804469277</v>
      </c>
      <c r="M44" s="73">
        <f t="shared" si="15"/>
        <v>23.291139240506329</v>
      </c>
      <c r="N44" s="73">
        <f t="shared" si="15"/>
        <v>24.938271604938272</v>
      </c>
      <c r="O44" s="73">
        <f t="shared" si="15"/>
        <v>27.383863080684595</v>
      </c>
      <c r="P44" s="73">
        <f t="shared" si="15"/>
        <v>27.014218009478675</v>
      </c>
      <c r="Q44" s="195">
        <f t="shared" si="15"/>
        <v>28.828828828828829</v>
      </c>
      <c r="R44" s="147">
        <f t="shared" si="0"/>
        <v>1.814610819350154</v>
      </c>
      <c r="S44" s="127">
        <f t="shared" si="1"/>
        <v>106.71724355934882</v>
      </c>
    </row>
    <row r="45" spans="1:19" s="28" customFormat="1" ht="13.5" customHeight="1" x14ac:dyDescent="0.2">
      <c r="A45" s="120">
        <v>40</v>
      </c>
      <c r="B45" s="202" t="s">
        <v>48</v>
      </c>
      <c r="C45" s="19" t="s">
        <v>12</v>
      </c>
      <c r="D45" s="120" t="s">
        <v>13</v>
      </c>
      <c r="E45" s="70">
        <v>25</v>
      </c>
      <c r="F45" s="70">
        <v>36</v>
      </c>
      <c r="G45" s="70">
        <v>41</v>
      </c>
      <c r="H45" s="70">
        <v>46</v>
      </c>
      <c r="I45" s="70">
        <v>61</v>
      </c>
      <c r="J45" s="70">
        <v>56</v>
      </c>
      <c r="K45" s="70">
        <v>82</v>
      </c>
      <c r="L45" s="70">
        <v>77</v>
      </c>
      <c r="M45" s="70">
        <v>76</v>
      </c>
      <c r="N45" s="70">
        <v>84</v>
      </c>
      <c r="O45" s="70">
        <v>84</v>
      </c>
      <c r="P45" s="70">
        <v>97</v>
      </c>
      <c r="Q45" s="182">
        <v>92</v>
      </c>
      <c r="R45" s="147">
        <f t="shared" si="0"/>
        <v>-5</v>
      </c>
      <c r="S45" s="127">
        <f t="shared" si="1"/>
        <v>94.845360824742258</v>
      </c>
    </row>
    <row r="46" spans="1:19" s="28" customFormat="1" ht="13.5" customHeight="1" x14ac:dyDescent="0.2">
      <c r="A46" s="120">
        <v>41</v>
      </c>
      <c r="B46" s="202"/>
      <c r="C46" s="19" t="s">
        <v>46</v>
      </c>
      <c r="D46" s="120" t="s">
        <v>17</v>
      </c>
      <c r="E46" s="73">
        <v>6.8767908309455592</v>
      </c>
      <c r="F46" s="73">
        <v>10</v>
      </c>
      <c r="G46" s="73">
        <v>11.51685393258427</v>
      </c>
      <c r="H46" s="73">
        <v>12.742382271468145</v>
      </c>
      <c r="I46" s="73">
        <f t="shared" ref="I46:Q46" si="16">I45/I40*100</f>
        <v>16.897506925207757</v>
      </c>
      <c r="J46" s="73">
        <f t="shared" si="16"/>
        <v>15.730337078651685</v>
      </c>
      <c r="K46" s="73">
        <f t="shared" si="16"/>
        <v>23.033707865168541</v>
      </c>
      <c r="L46" s="73">
        <f t="shared" si="16"/>
        <v>21.508379888268156</v>
      </c>
      <c r="M46" s="73">
        <f t="shared" si="16"/>
        <v>19.240506329113924</v>
      </c>
      <c r="N46" s="73">
        <f t="shared" si="16"/>
        <v>20.74074074074074</v>
      </c>
      <c r="O46" s="73">
        <f t="shared" si="16"/>
        <v>20.537897310513447</v>
      </c>
      <c r="P46" s="73">
        <f t="shared" si="16"/>
        <v>22.985781990521325</v>
      </c>
      <c r="Q46" s="195">
        <f t="shared" si="16"/>
        <v>20.72072072072072</v>
      </c>
      <c r="R46" s="147">
        <f t="shared" si="0"/>
        <v>-2.2650612698006043</v>
      </c>
      <c r="S46" s="127">
        <f t="shared" si="1"/>
        <v>90.14581591901181</v>
      </c>
    </row>
    <row r="47" spans="1:19" s="28" customFormat="1" ht="13.5" customHeight="1" x14ac:dyDescent="0.2">
      <c r="A47" s="120">
        <v>42</v>
      </c>
      <c r="B47" s="202" t="s">
        <v>49</v>
      </c>
      <c r="C47" s="19" t="s">
        <v>12</v>
      </c>
      <c r="D47" s="120" t="s">
        <v>13</v>
      </c>
      <c r="E47" s="70">
        <v>4</v>
      </c>
      <c r="F47" s="70">
        <v>7</v>
      </c>
      <c r="G47" s="70">
        <v>13</v>
      </c>
      <c r="H47" s="70">
        <v>14</v>
      </c>
      <c r="I47" s="70">
        <v>13</v>
      </c>
      <c r="J47" s="70">
        <v>22</v>
      </c>
      <c r="K47" s="70">
        <v>26</v>
      </c>
      <c r="L47" s="70">
        <v>37</v>
      </c>
      <c r="M47" s="70">
        <v>34</v>
      </c>
      <c r="N47" s="70">
        <v>45</v>
      </c>
      <c r="O47" s="70">
        <v>36</v>
      </c>
      <c r="P47" s="70">
        <v>36</v>
      </c>
      <c r="Q47" s="182">
        <v>36</v>
      </c>
      <c r="R47" s="147">
        <f t="shared" si="0"/>
        <v>0</v>
      </c>
      <c r="S47" s="127">
        <f t="shared" si="1"/>
        <v>100</v>
      </c>
    </row>
    <row r="48" spans="1:19" s="28" customFormat="1" ht="13.5" customHeight="1" x14ac:dyDescent="0.2">
      <c r="A48" s="120">
        <v>43</v>
      </c>
      <c r="B48" s="202"/>
      <c r="C48" s="19" t="s">
        <v>46</v>
      </c>
      <c r="D48" s="120" t="s">
        <v>17</v>
      </c>
      <c r="E48" s="73">
        <v>1.1461318051575931</v>
      </c>
      <c r="F48" s="73">
        <v>1.9444444444444444</v>
      </c>
      <c r="G48" s="73">
        <v>3.6516853932584268</v>
      </c>
      <c r="H48" s="73">
        <v>3.8781163434903045</v>
      </c>
      <c r="I48" s="73">
        <f t="shared" ref="I48:Q48" si="17">I47/I40*100</f>
        <v>3.6011080332409975</v>
      </c>
      <c r="J48" s="73">
        <f t="shared" si="17"/>
        <v>6.179775280898876</v>
      </c>
      <c r="K48" s="73">
        <f t="shared" si="17"/>
        <v>7.3033707865168536</v>
      </c>
      <c r="L48" s="73">
        <f t="shared" si="17"/>
        <v>10.335195530726256</v>
      </c>
      <c r="M48" s="73">
        <f t="shared" si="17"/>
        <v>8.6075949367088604</v>
      </c>
      <c r="N48" s="73">
        <f t="shared" si="17"/>
        <v>11.111111111111111</v>
      </c>
      <c r="O48" s="73">
        <f t="shared" si="17"/>
        <v>8.8019559902200495</v>
      </c>
      <c r="P48" s="73">
        <f t="shared" si="17"/>
        <v>8.5308056872037916</v>
      </c>
      <c r="Q48" s="195">
        <f t="shared" si="17"/>
        <v>8.1081081081081088</v>
      </c>
      <c r="R48" s="147">
        <f t="shared" si="0"/>
        <v>-0.42269757909568284</v>
      </c>
      <c r="S48" s="127">
        <f t="shared" si="1"/>
        <v>95.045045045045057</v>
      </c>
    </row>
    <row r="49" spans="1:20" s="28" customFormat="1" ht="15" customHeight="1" x14ac:dyDescent="0.2">
      <c r="A49" s="65">
        <v>44</v>
      </c>
      <c r="B49" s="228" t="s">
        <v>50</v>
      </c>
      <c r="C49" s="228"/>
      <c r="D49" s="9" t="s">
        <v>13</v>
      </c>
      <c r="E49" s="70">
        <v>298</v>
      </c>
      <c r="F49" s="70">
        <v>287</v>
      </c>
      <c r="G49" s="70">
        <v>297</v>
      </c>
      <c r="H49" s="70">
        <v>293</v>
      </c>
      <c r="I49" s="70">
        <v>270</v>
      </c>
      <c r="J49" s="70">
        <v>286</v>
      </c>
      <c r="K49" s="70">
        <v>289</v>
      </c>
      <c r="L49" s="22">
        <v>295</v>
      </c>
      <c r="M49" s="22">
        <v>316</v>
      </c>
      <c r="N49" s="22">
        <v>324</v>
      </c>
      <c r="O49" s="22">
        <v>341</v>
      </c>
      <c r="P49" s="22">
        <v>341</v>
      </c>
      <c r="Q49" s="153">
        <v>368</v>
      </c>
      <c r="R49" s="147">
        <f t="shared" si="0"/>
        <v>27</v>
      </c>
      <c r="S49" s="127">
        <f t="shared" si="1"/>
        <v>107.91788856304984</v>
      </c>
    </row>
    <row r="50" spans="1:20" s="100" customFormat="1" ht="13.5" customHeight="1" x14ac:dyDescent="0.2">
      <c r="A50" s="99">
        <v>45</v>
      </c>
      <c r="B50" s="265" t="s">
        <v>51</v>
      </c>
      <c r="C50" s="265"/>
      <c r="D50" s="99" t="s">
        <v>13</v>
      </c>
      <c r="E50" s="71">
        <v>232</v>
      </c>
      <c r="F50" s="71">
        <v>216</v>
      </c>
      <c r="G50" s="71">
        <v>255</v>
      </c>
      <c r="H50" s="71">
        <v>302</v>
      </c>
      <c r="I50" s="71">
        <v>237</v>
      </c>
      <c r="J50" s="71">
        <v>270</v>
      </c>
      <c r="K50" s="71">
        <v>272</v>
      </c>
      <c r="L50" s="66">
        <v>287</v>
      </c>
      <c r="M50" s="66">
        <v>284</v>
      </c>
      <c r="N50" s="66">
        <v>285</v>
      </c>
      <c r="O50" s="66">
        <v>276</v>
      </c>
      <c r="P50" s="66">
        <v>290</v>
      </c>
      <c r="Q50" s="109">
        <v>297</v>
      </c>
      <c r="R50" s="147">
        <f t="shared" si="0"/>
        <v>7</v>
      </c>
      <c r="S50" s="127">
        <f t="shared" si="1"/>
        <v>102.41379310344827</v>
      </c>
    </row>
    <row r="51" spans="1:20" s="100" customFormat="1" ht="13.5" customHeight="1" x14ac:dyDescent="0.2">
      <c r="A51" s="99">
        <v>46</v>
      </c>
      <c r="B51" s="265" t="s">
        <v>52</v>
      </c>
      <c r="C51" s="265"/>
      <c r="D51" s="99" t="s">
        <v>17</v>
      </c>
      <c r="E51" s="101">
        <f t="shared" ref="E51:H51" si="18">E50/E49*100</f>
        <v>77.852348993288587</v>
      </c>
      <c r="F51" s="101">
        <v>75.261324041811847</v>
      </c>
      <c r="G51" s="101">
        <f t="shared" si="18"/>
        <v>85.858585858585855</v>
      </c>
      <c r="H51" s="101">
        <f t="shared" si="18"/>
        <v>103.0716723549488</v>
      </c>
      <c r="I51" s="101">
        <f t="shared" ref="I51:N51" si="19">I50/I49*100</f>
        <v>87.777777777777771</v>
      </c>
      <c r="J51" s="101">
        <f t="shared" si="19"/>
        <v>94.4055944055944</v>
      </c>
      <c r="K51" s="101">
        <f t="shared" si="19"/>
        <v>94.117647058823522</v>
      </c>
      <c r="L51" s="80">
        <f t="shared" si="19"/>
        <v>97.288135593220332</v>
      </c>
      <c r="M51" s="80">
        <f t="shared" si="19"/>
        <v>89.87341772151899</v>
      </c>
      <c r="N51" s="80">
        <f t="shared" si="19"/>
        <v>87.962962962962962</v>
      </c>
      <c r="O51" s="80">
        <f>O50/O49*100</f>
        <v>80.938416422287389</v>
      </c>
      <c r="P51" s="80">
        <f t="shared" ref="P51:Q51" si="20">P50/P49*100</f>
        <v>85.043988269794724</v>
      </c>
      <c r="Q51" s="155">
        <f t="shared" si="20"/>
        <v>80.706521739130437</v>
      </c>
      <c r="R51" s="147">
        <f t="shared" si="0"/>
        <v>-4.3374665306642868</v>
      </c>
      <c r="S51" s="127">
        <f t="shared" si="1"/>
        <v>94.899737631184408</v>
      </c>
    </row>
    <row r="52" spans="1:20" s="100" customFormat="1" ht="13.5" customHeight="1" x14ac:dyDescent="0.2">
      <c r="A52" s="99">
        <v>47</v>
      </c>
      <c r="B52" s="265" t="s">
        <v>53</v>
      </c>
      <c r="C52" s="265"/>
      <c r="D52" s="99" t="s">
        <v>13</v>
      </c>
      <c r="E52" s="71">
        <v>215</v>
      </c>
      <c r="F52" s="71">
        <v>177</v>
      </c>
      <c r="G52" s="71">
        <v>193</v>
      </c>
      <c r="H52" s="71">
        <v>211</v>
      </c>
      <c r="I52" s="71">
        <v>218</v>
      </c>
      <c r="J52" s="71">
        <v>201</v>
      </c>
      <c r="K52" s="71">
        <v>255</v>
      </c>
      <c r="L52" s="66">
        <v>254</v>
      </c>
      <c r="M52" s="66">
        <v>235</v>
      </c>
      <c r="N52" s="66">
        <v>238</v>
      </c>
      <c r="O52" s="66">
        <v>244</v>
      </c>
      <c r="P52" s="66">
        <v>256</v>
      </c>
      <c r="Q52" s="109">
        <v>258</v>
      </c>
      <c r="R52" s="147">
        <f t="shared" si="0"/>
        <v>2</v>
      </c>
      <c r="S52" s="127">
        <f t="shared" si="1"/>
        <v>100.78125</v>
      </c>
    </row>
    <row r="53" spans="1:20" s="100" customFormat="1" ht="13.5" customHeight="1" x14ac:dyDescent="0.2">
      <c r="A53" s="99">
        <v>48</v>
      </c>
      <c r="B53" s="265" t="s">
        <v>52</v>
      </c>
      <c r="C53" s="265"/>
      <c r="D53" s="99" t="s">
        <v>17</v>
      </c>
      <c r="E53" s="101">
        <f t="shared" ref="E53:H53" si="21">E52/E49*100</f>
        <v>72.147651006711413</v>
      </c>
      <c r="F53" s="101">
        <v>61.672473867595826</v>
      </c>
      <c r="G53" s="101">
        <f t="shared" si="21"/>
        <v>64.983164983164983</v>
      </c>
      <c r="H53" s="101">
        <f t="shared" si="21"/>
        <v>72.013651877133114</v>
      </c>
      <c r="I53" s="101">
        <f t="shared" ref="I53:Q53" si="22">I52/I49*100</f>
        <v>80.740740740740748</v>
      </c>
      <c r="J53" s="101">
        <f t="shared" si="22"/>
        <v>70.27972027972028</v>
      </c>
      <c r="K53" s="101">
        <f t="shared" si="22"/>
        <v>88.235294117647058</v>
      </c>
      <c r="L53" s="80">
        <f t="shared" si="22"/>
        <v>86.101694915254228</v>
      </c>
      <c r="M53" s="80">
        <f t="shared" si="22"/>
        <v>74.367088607594937</v>
      </c>
      <c r="N53" s="80">
        <f t="shared" si="22"/>
        <v>73.456790123456798</v>
      </c>
      <c r="O53" s="80">
        <f t="shared" si="22"/>
        <v>71.554252199413497</v>
      </c>
      <c r="P53" s="80">
        <f t="shared" si="22"/>
        <v>75.073313782991207</v>
      </c>
      <c r="Q53" s="155">
        <f t="shared" si="22"/>
        <v>70.108695652173907</v>
      </c>
      <c r="R53" s="147">
        <f t="shared" si="0"/>
        <v>-4.9646181308172999</v>
      </c>
      <c r="S53" s="127">
        <f t="shared" si="1"/>
        <v>93.386973505434767</v>
      </c>
    </row>
    <row r="54" spans="1:20" s="100" customFormat="1" ht="13.5" customHeight="1" x14ac:dyDescent="0.2">
      <c r="A54" s="99">
        <v>49</v>
      </c>
      <c r="B54" s="265" t="s">
        <v>54</v>
      </c>
      <c r="C54" s="265"/>
      <c r="D54" s="99" t="s">
        <v>13</v>
      </c>
      <c r="E54" s="71">
        <v>72</v>
      </c>
      <c r="F54" s="71">
        <v>62</v>
      </c>
      <c r="G54" s="71">
        <v>92</v>
      </c>
      <c r="H54" s="71">
        <v>96</v>
      </c>
      <c r="I54" s="71">
        <v>130</v>
      </c>
      <c r="J54" s="71">
        <v>164</v>
      </c>
      <c r="K54" s="71">
        <v>179</v>
      </c>
      <c r="L54" s="66">
        <v>142</v>
      </c>
      <c r="M54" s="66">
        <v>147</v>
      </c>
      <c r="N54" s="66">
        <v>146</v>
      </c>
      <c r="O54" s="66">
        <v>476</v>
      </c>
      <c r="P54" s="66">
        <v>215</v>
      </c>
      <c r="Q54" s="109">
        <v>168</v>
      </c>
      <c r="R54" s="147">
        <f t="shared" si="0"/>
        <v>-47</v>
      </c>
      <c r="S54" s="127">
        <f t="shared" si="1"/>
        <v>78.139534883720927</v>
      </c>
    </row>
    <row r="55" spans="1:20" s="100" customFormat="1" ht="13.5" customHeight="1" x14ac:dyDescent="0.2">
      <c r="A55" s="99">
        <v>50</v>
      </c>
      <c r="B55" s="265" t="s">
        <v>52</v>
      </c>
      <c r="C55" s="265"/>
      <c r="D55" s="99" t="s">
        <v>17</v>
      </c>
      <c r="E55" s="101">
        <f t="shared" ref="E55:H55" si="23">E54/E49*100</f>
        <v>24.161073825503358</v>
      </c>
      <c r="F55" s="101">
        <v>21.602787456445995</v>
      </c>
      <c r="G55" s="101">
        <f t="shared" si="23"/>
        <v>30.976430976430976</v>
      </c>
      <c r="H55" s="101">
        <f t="shared" si="23"/>
        <v>32.764505119453922</v>
      </c>
      <c r="I55" s="101">
        <f t="shared" ref="I55:M55" si="24">I54/I49*100</f>
        <v>48.148148148148145</v>
      </c>
      <c r="J55" s="101">
        <f t="shared" si="24"/>
        <v>57.342657342657347</v>
      </c>
      <c r="K55" s="101">
        <f t="shared" si="24"/>
        <v>61.937716262975783</v>
      </c>
      <c r="L55" s="80">
        <f t="shared" si="24"/>
        <v>48.135593220338983</v>
      </c>
      <c r="M55" s="80">
        <f t="shared" si="24"/>
        <v>46.518987341772153</v>
      </c>
      <c r="N55" s="80">
        <f>N54/N49*100</f>
        <v>45.061728395061728</v>
      </c>
      <c r="O55" s="80">
        <f>O54/O49*100</f>
        <v>139.58944281524927</v>
      </c>
      <c r="P55" s="80">
        <f t="shared" ref="P55:Q55" si="25">P54/P49*100</f>
        <v>63.049853372434015</v>
      </c>
      <c r="Q55" s="155">
        <f t="shared" si="25"/>
        <v>45.652173913043477</v>
      </c>
      <c r="R55" s="147">
        <f t="shared" si="0"/>
        <v>-17.397679459390538</v>
      </c>
      <c r="S55" s="127">
        <f t="shared" si="1"/>
        <v>72.406471183013139</v>
      </c>
      <c r="T55" s="102"/>
    </row>
    <row r="56" spans="1:20" s="100" customFormat="1" ht="13.5" customHeight="1" x14ac:dyDescent="0.2">
      <c r="A56" s="99">
        <v>51</v>
      </c>
      <c r="B56" s="265" t="s">
        <v>55</v>
      </c>
      <c r="C56" s="265"/>
      <c r="D56" s="99" t="s">
        <v>13</v>
      </c>
      <c r="E56" s="71">
        <v>128</v>
      </c>
      <c r="F56" s="71">
        <v>113</v>
      </c>
      <c r="G56" s="71">
        <v>139</v>
      </c>
      <c r="H56" s="71">
        <v>149</v>
      </c>
      <c r="I56" s="71">
        <v>189</v>
      </c>
      <c r="J56" s="71">
        <v>184</v>
      </c>
      <c r="K56" s="71">
        <v>187</v>
      </c>
      <c r="L56" s="66">
        <v>152</v>
      </c>
      <c r="M56" s="66">
        <v>93</v>
      </c>
      <c r="N56" s="66">
        <v>118</v>
      </c>
      <c r="O56" s="66">
        <v>213</v>
      </c>
      <c r="P56" s="66">
        <v>123</v>
      </c>
      <c r="Q56" s="109">
        <v>115</v>
      </c>
      <c r="R56" s="147">
        <f t="shared" si="0"/>
        <v>-8</v>
      </c>
      <c r="S56" s="127">
        <f t="shared" si="1"/>
        <v>93.495934959349597</v>
      </c>
    </row>
    <row r="57" spans="1:20" s="100" customFormat="1" ht="13.5" customHeight="1" x14ac:dyDescent="0.2">
      <c r="A57" s="99">
        <v>52</v>
      </c>
      <c r="B57" s="265" t="s">
        <v>52</v>
      </c>
      <c r="C57" s="265"/>
      <c r="D57" s="99" t="s">
        <v>17</v>
      </c>
      <c r="E57" s="101">
        <f t="shared" ref="E57:H57" si="26">E56/E49*100</f>
        <v>42.95302013422819</v>
      </c>
      <c r="F57" s="101">
        <v>39.372822299651567</v>
      </c>
      <c r="G57" s="101">
        <f t="shared" si="26"/>
        <v>46.801346801346796</v>
      </c>
      <c r="H57" s="101">
        <f t="shared" si="26"/>
        <v>50.853242320819113</v>
      </c>
      <c r="I57" s="101">
        <f t="shared" ref="I57:Q57" si="27">I56/I49*100</f>
        <v>70</v>
      </c>
      <c r="J57" s="101">
        <f t="shared" si="27"/>
        <v>64.335664335664333</v>
      </c>
      <c r="K57" s="101">
        <f t="shared" si="27"/>
        <v>64.705882352941174</v>
      </c>
      <c r="L57" s="80">
        <f t="shared" si="27"/>
        <v>51.525423728813557</v>
      </c>
      <c r="M57" s="80">
        <f t="shared" si="27"/>
        <v>29.430379746835445</v>
      </c>
      <c r="N57" s="80">
        <f t="shared" si="27"/>
        <v>36.419753086419753</v>
      </c>
      <c r="O57" s="80">
        <f t="shared" si="27"/>
        <v>62.463343108504397</v>
      </c>
      <c r="P57" s="80">
        <f t="shared" si="27"/>
        <v>36.070381231671554</v>
      </c>
      <c r="Q57" s="155">
        <f t="shared" si="27"/>
        <v>31.25</v>
      </c>
      <c r="R57" s="147">
        <f t="shared" si="0"/>
        <v>-4.8203812316715542</v>
      </c>
      <c r="S57" s="127">
        <f t="shared" si="1"/>
        <v>86.636178861788622</v>
      </c>
    </row>
    <row r="58" spans="1:20" s="28" customFormat="1" ht="18" customHeight="1" x14ac:dyDescent="0.2">
      <c r="A58" s="65">
        <v>53</v>
      </c>
      <c r="B58" s="209" t="s">
        <v>56</v>
      </c>
      <c r="C58" s="209"/>
      <c r="D58" s="9" t="s">
        <v>57</v>
      </c>
      <c r="E58" s="22">
        <v>68281</v>
      </c>
      <c r="F58" s="22">
        <v>79510</v>
      </c>
      <c r="G58" s="22">
        <v>88815</v>
      </c>
      <c r="H58" s="22">
        <v>96984</v>
      </c>
      <c r="I58" s="22">
        <v>109680</v>
      </c>
      <c r="J58" s="22">
        <f>J59+J60+J61+J62+J63</f>
        <v>118438</v>
      </c>
      <c r="K58" s="22">
        <v>131251</v>
      </c>
      <c r="L58" s="22">
        <f>SUM(L59:L63)</f>
        <v>141029</v>
      </c>
      <c r="M58" s="22">
        <v>139300</v>
      </c>
      <c r="N58" s="22">
        <f>SUM(N59:N63)</f>
        <v>161285</v>
      </c>
      <c r="O58" s="22">
        <v>151953</v>
      </c>
      <c r="P58" s="22">
        <v>162690</v>
      </c>
      <c r="Q58" s="153">
        <v>164783</v>
      </c>
      <c r="R58" s="147">
        <f t="shared" si="0"/>
        <v>2093</v>
      </c>
      <c r="S58" s="127">
        <f t="shared" si="1"/>
        <v>101.28649578953839</v>
      </c>
    </row>
    <row r="59" spans="1:20" s="28" customFormat="1" ht="13.5" customHeight="1" x14ac:dyDescent="0.2">
      <c r="A59" s="120">
        <v>54</v>
      </c>
      <c r="B59" s="206" t="s">
        <v>58</v>
      </c>
      <c r="C59" s="206"/>
      <c r="D59" s="120" t="s">
        <v>57</v>
      </c>
      <c r="E59" s="11">
        <v>487</v>
      </c>
      <c r="F59" s="11">
        <v>492</v>
      </c>
      <c r="G59" s="11">
        <v>511</v>
      </c>
      <c r="H59" s="11">
        <v>484</v>
      </c>
      <c r="I59" s="11">
        <v>434</v>
      </c>
      <c r="J59" s="11">
        <v>366</v>
      </c>
      <c r="K59" s="11">
        <v>391</v>
      </c>
      <c r="L59" s="11">
        <v>325</v>
      </c>
      <c r="M59" s="11">
        <v>277</v>
      </c>
      <c r="N59" s="11">
        <v>277</v>
      </c>
      <c r="O59" s="11">
        <v>211</v>
      </c>
      <c r="P59" s="11">
        <v>186</v>
      </c>
      <c r="Q59" s="109">
        <v>138</v>
      </c>
      <c r="R59" s="147">
        <f t="shared" si="0"/>
        <v>-48</v>
      </c>
      <c r="S59" s="127">
        <f t="shared" si="1"/>
        <v>74.193548387096769</v>
      </c>
    </row>
    <row r="60" spans="1:20" s="28" customFormat="1" ht="13.5" customHeight="1" x14ac:dyDescent="0.2">
      <c r="A60" s="120">
        <v>55</v>
      </c>
      <c r="B60" s="206" t="s">
        <v>59</v>
      </c>
      <c r="C60" s="206"/>
      <c r="D60" s="120" t="s">
        <v>57</v>
      </c>
      <c r="E60" s="11">
        <v>4322</v>
      </c>
      <c r="F60" s="11">
        <v>5124</v>
      </c>
      <c r="G60" s="11">
        <v>5830</v>
      </c>
      <c r="H60" s="11">
        <v>6828</v>
      </c>
      <c r="I60" s="11">
        <v>7603</v>
      </c>
      <c r="J60" s="11">
        <v>9145</v>
      </c>
      <c r="K60" s="11">
        <v>10425</v>
      </c>
      <c r="L60" s="11">
        <v>11890</v>
      </c>
      <c r="M60" s="11">
        <v>13660</v>
      </c>
      <c r="N60" s="11">
        <v>15594</v>
      </c>
      <c r="O60" s="11">
        <v>15677</v>
      </c>
      <c r="P60" s="11">
        <v>16424</v>
      </c>
      <c r="Q60" s="109">
        <v>16476</v>
      </c>
      <c r="R60" s="147">
        <f t="shared" si="0"/>
        <v>52</v>
      </c>
      <c r="S60" s="127">
        <f t="shared" si="1"/>
        <v>100.31660983925963</v>
      </c>
    </row>
    <row r="61" spans="1:20" s="28" customFormat="1" ht="13.5" customHeight="1" x14ac:dyDescent="0.2">
      <c r="A61" s="120">
        <v>56</v>
      </c>
      <c r="B61" s="206" t="s">
        <v>60</v>
      </c>
      <c r="C61" s="206"/>
      <c r="D61" s="120" t="s">
        <v>57</v>
      </c>
      <c r="E61" s="11">
        <v>3559</v>
      </c>
      <c r="F61" s="11">
        <v>4192</v>
      </c>
      <c r="G61" s="11">
        <v>4843</v>
      </c>
      <c r="H61" s="11">
        <v>5635</v>
      </c>
      <c r="I61" s="11">
        <v>6570</v>
      </c>
      <c r="J61" s="11">
        <v>7673</v>
      </c>
      <c r="K61" s="11">
        <v>8659</v>
      </c>
      <c r="L61" s="11">
        <v>9390</v>
      </c>
      <c r="M61" s="11">
        <v>9509</v>
      </c>
      <c r="N61" s="11">
        <v>11131</v>
      </c>
      <c r="O61" s="11">
        <v>11055</v>
      </c>
      <c r="P61" s="11">
        <v>12037</v>
      </c>
      <c r="Q61" s="109">
        <v>12861</v>
      </c>
      <c r="R61" s="147">
        <f t="shared" si="0"/>
        <v>824</v>
      </c>
      <c r="S61" s="127">
        <f t="shared" si="1"/>
        <v>106.84555952479853</v>
      </c>
    </row>
    <row r="62" spans="1:20" s="28" customFormat="1" ht="13.5" customHeight="1" x14ac:dyDescent="0.2">
      <c r="A62" s="120">
        <v>57</v>
      </c>
      <c r="B62" s="206" t="s">
        <v>61</v>
      </c>
      <c r="C62" s="206"/>
      <c r="D62" s="120" t="s">
        <v>57</v>
      </c>
      <c r="E62" s="11">
        <v>34420</v>
      </c>
      <c r="F62" s="11">
        <v>40060</v>
      </c>
      <c r="G62" s="11">
        <v>45497</v>
      </c>
      <c r="H62" s="11">
        <v>49314</v>
      </c>
      <c r="I62" s="11">
        <v>57133</v>
      </c>
      <c r="J62" s="11">
        <v>62157</v>
      </c>
      <c r="K62" s="11">
        <v>69907</v>
      </c>
      <c r="L62" s="11">
        <v>75303</v>
      </c>
      <c r="M62" s="11">
        <v>75520</v>
      </c>
      <c r="N62" s="11">
        <v>89110</v>
      </c>
      <c r="O62" s="11">
        <v>82835</v>
      </c>
      <c r="P62" s="11">
        <v>87950</v>
      </c>
      <c r="Q62" s="109">
        <v>87558</v>
      </c>
      <c r="R62" s="147">
        <f t="shared" si="0"/>
        <v>-392</v>
      </c>
      <c r="S62" s="127">
        <f t="shared" si="1"/>
        <v>99.554292211483798</v>
      </c>
    </row>
    <row r="63" spans="1:20" s="28" customFormat="1" ht="13.5" customHeight="1" x14ac:dyDescent="0.2">
      <c r="A63" s="120">
        <v>58</v>
      </c>
      <c r="B63" s="206" t="s">
        <v>62</v>
      </c>
      <c r="C63" s="206"/>
      <c r="D63" s="120" t="s">
        <v>57</v>
      </c>
      <c r="E63" s="11">
        <v>25493</v>
      </c>
      <c r="F63" s="11">
        <v>29642</v>
      </c>
      <c r="G63" s="11">
        <v>32134</v>
      </c>
      <c r="H63" s="11">
        <v>34723</v>
      </c>
      <c r="I63" s="11">
        <v>37940</v>
      </c>
      <c r="J63" s="11">
        <v>39097</v>
      </c>
      <c r="K63" s="11">
        <v>41869</v>
      </c>
      <c r="L63" s="11">
        <v>44121</v>
      </c>
      <c r="M63" s="11">
        <v>40334</v>
      </c>
      <c r="N63" s="11">
        <v>45173</v>
      </c>
      <c r="O63" s="11">
        <v>42175</v>
      </c>
      <c r="P63" s="11">
        <v>46093</v>
      </c>
      <c r="Q63" s="109">
        <v>47750</v>
      </c>
      <c r="R63" s="147">
        <f t="shared" si="0"/>
        <v>1657</v>
      </c>
      <c r="S63" s="127">
        <f t="shared" si="1"/>
        <v>103.59490595101208</v>
      </c>
    </row>
    <row r="64" spans="1:20" s="28" customFormat="1" ht="13.5" customHeight="1" x14ac:dyDescent="0.2">
      <c r="A64" s="120">
        <v>59</v>
      </c>
      <c r="B64" s="276" t="s">
        <v>63</v>
      </c>
      <c r="C64" s="276"/>
      <c r="D64" s="171" t="s">
        <v>57</v>
      </c>
      <c r="E64" s="22">
        <v>31459</v>
      </c>
      <c r="F64" s="22">
        <v>34431</v>
      </c>
      <c r="G64" s="22">
        <v>38588</v>
      </c>
      <c r="H64" s="22">
        <v>41271</v>
      </c>
      <c r="I64" s="22">
        <v>48056</v>
      </c>
      <c r="J64" s="22">
        <f>J65+J66+J67+J68+J69</f>
        <v>50703</v>
      </c>
      <c r="K64" s="22">
        <v>55357</v>
      </c>
      <c r="L64" s="22">
        <f>SUM(L65:L69)</f>
        <v>59421</v>
      </c>
      <c r="M64" s="22">
        <v>59127</v>
      </c>
      <c r="N64" s="22">
        <f>SUM(N65:N69)</f>
        <v>65184</v>
      </c>
      <c r="O64" s="22">
        <v>62761</v>
      </c>
      <c r="P64" s="22">
        <v>68358</v>
      </c>
      <c r="Q64" s="153">
        <v>69102</v>
      </c>
      <c r="R64" s="147">
        <f t="shared" si="0"/>
        <v>744</v>
      </c>
      <c r="S64" s="127">
        <f t="shared" si="1"/>
        <v>101.088387606425</v>
      </c>
    </row>
    <row r="65" spans="1:23" s="28" customFormat="1" ht="13.5" customHeight="1" x14ac:dyDescent="0.2">
      <c r="A65" s="120">
        <v>60</v>
      </c>
      <c r="B65" s="206" t="s">
        <v>64</v>
      </c>
      <c r="C65" s="206"/>
      <c r="D65" s="120" t="s">
        <v>57</v>
      </c>
      <c r="E65" s="11">
        <v>165</v>
      </c>
      <c r="F65" s="11">
        <v>176</v>
      </c>
      <c r="G65" s="11">
        <v>176</v>
      </c>
      <c r="H65" s="11">
        <v>184</v>
      </c>
      <c r="I65" s="11">
        <v>170</v>
      </c>
      <c r="J65" s="11">
        <v>142</v>
      </c>
      <c r="K65" s="11">
        <v>126</v>
      </c>
      <c r="L65" s="11">
        <v>122</v>
      </c>
      <c r="M65" s="11">
        <v>94</v>
      </c>
      <c r="N65" s="11">
        <v>85</v>
      </c>
      <c r="O65" s="11">
        <v>76</v>
      </c>
      <c r="P65" s="11">
        <v>62</v>
      </c>
      <c r="Q65" s="109">
        <v>51</v>
      </c>
      <c r="R65" s="147">
        <f t="shared" si="0"/>
        <v>-11</v>
      </c>
      <c r="S65" s="127">
        <f t="shared" si="1"/>
        <v>82.258064516129039</v>
      </c>
    </row>
    <row r="66" spans="1:23" s="28" customFormat="1" ht="13.5" customHeight="1" x14ac:dyDescent="0.2">
      <c r="A66" s="120">
        <v>61</v>
      </c>
      <c r="B66" s="206" t="s">
        <v>65</v>
      </c>
      <c r="C66" s="206"/>
      <c r="D66" s="120" t="s">
        <v>57</v>
      </c>
      <c r="E66" s="11">
        <v>1529</v>
      </c>
      <c r="F66" s="11">
        <v>1526</v>
      </c>
      <c r="G66" s="11">
        <v>1708</v>
      </c>
      <c r="H66" s="11">
        <v>1989</v>
      </c>
      <c r="I66" s="11">
        <v>2290</v>
      </c>
      <c r="J66" s="11">
        <v>2914</v>
      </c>
      <c r="K66" s="11">
        <v>3262</v>
      </c>
      <c r="L66" s="11">
        <v>3771</v>
      </c>
      <c r="M66" s="11">
        <v>4217</v>
      </c>
      <c r="N66" s="11">
        <v>4720</v>
      </c>
      <c r="O66" s="11">
        <v>5009</v>
      </c>
      <c r="P66" s="11">
        <v>5293</v>
      </c>
      <c r="Q66" s="109">
        <v>5233</v>
      </c>
      <c r="R66" s="147">
        <f t="shared" si="0"/>
        <v>-60</v>
      </c>
      <c r="S66" s="127">
        <f t="shared" si="1"/>
        <v>98.866427356886462</v>
      </c>
    </row>
    <row r="67" spans="1:23" s="28" customFormat="1" ht="13.5" customHeight="1" x14ac:dyDescent="0.2">
      <c r="A67" s="120">
        <v>62</v>
      </c>
      <c r="B67" s="206" t="s">
        <v>66</v>
      </c>
      <c r="C67" s="206"/>
      <c r="D67" s="120" t="s">
        <v>57</v>
      </c>
      <c r="E67" s="11">
        <v>1559</v>
      </c>
      <c r="F67" s="11">
        <v>1764</v>
      </c>
      <c r="G67" s="11">
        <v>1863</v>
      </c>
      <c r="H67" s="11">
        <v>2134</v>
      </c>
      <c r="I67" s="11">
        <v>2497</v>
      </c>
      <c r="J67" s="11">
        <v>2941</v>
      </c>
      <c r="K67" s="11">
        <v>3333</v>
      </c>
      <c r="L67" s="11">
        <v>3670</v>
      </c>
      <c r="M67" s="11">
        <v>3649</v>
      </c>
      <c r="N67" s="11">
        <v>4180</v>
      </c>
      <c r="O67" s="11">
        <v>4208</v>
      </c>
      <c r="P67" s="11">
        <v>4601</v>
      </c>
      <c r="Q67" s="109">
        <v>4845</v>
      </c>
      <c r="R67" s="147">
        <f t="shared" si="0"/>
        <v>244</v>
      </c>
      <c r="S67" s="127">
        <f t="shared" si="1"/>
        <v>105.3031949576179</v>
      </c>
    </row>
    <row r="68" spans="1:23" s="28" customFormat="1" ht="13.5" customHeight="1" x14ac:dyDescent="0.2">
      <c r="A68" s="120">
        <v>63</v>
      </c>
      <c r="B68" s="206" t="s">
        <v>67</v>
      </c>
      <c r="C68" s="206"/>
      <c r="D68" s="120" t="s">
        <v>57</v>
      </c>
      <c r="E68" s="11">
        <v>16674</v>
      </c>
      <c r="F68" s="11">
        <v>18296</v>
      </c>
      <c r="G68" s="11">
        <v>20785</v>
      </c>
      <c r="H68" s="11">
        <v>22076</v>
      </c>
      <c r="I68" s="11">
        <v>25944</v>
      </c>
      <c r="J68" s="11">
        <v>28389</v>
      </c>
      <c r="K68" s="11">
        <v>30759</v>
      </c>
      <c r="L68" s="11">
        <v>33631</v>
      </c>
      <c r="M68" s="11">
        <v>34086</v>
      </c>
      <c r="N68" s="11">
        <v>37855</v>
      </c>
      <c r="O68" s="11">
        <v>36278</v>
      </c>
      <c r="P68" s="11">
        <v>39396</v>
      </c>
      <c r="Q68" s="109">
        <v>39076</v>
      </c>
      <c r="R68" s="147">
        <f t="shared" si="0"/>
        <v>-320</v>
      </c>
      <c r="S68" s="127">
        <f t="shared" si="1"/>
        <v>99.187734795410705</v>
      </c>
    </row>
    <row r="69" spans="1:23" s="28" customFormat="1" ht="13.5" customHeight="1" x14ac:dyDescent="0.2">
      <c r="A69" s="120">
        <v>64</v>
      </c>
      <c r="B69" s="206" t="s">
        <v>68</v>
      </c>
      <c r="C69" s="206"/>
      <c r="D69" s="120" t="s">
        <v>57</v>
      </c>
      <c r="E69" s="11">
        <v>11532</v>
      </c>
      <c r="F69" s="11">
        <v>12669</v>
      </c>
      <c r="G69" s="11">
        <v>14056</v>
      </c>
      <c r="H69" s="11">
        <v>14888</v>
      </c>
      <c r="I69" s="11">
        <v>17155</v>
      </c>
      <c r="J69" s="11">
        <v>16317</v>
      </c>
      <c r="K69" s="11">
        <v>17877</v>
      </c>
      <c r="L69" s="11">
        <v>18227</v>
      </c>
      <c r="M69" s="11">
        <v>17081</v>
      </c>
      <c r="N69" s="11">
        <v>18344</v>
      </c>
      <c r="O69" s="11">
        <v>17190</v>
      </c>
      <c r="P69" s="11">
        <v>19006</v>
      </c>
      <c r="Q69" s="109">
        <v>19897</v>
      </c>
      <c r="R69" s="147">
        <f t="shared" si="0"/>
        <v>891</v>
      </c>
      <c r="S69" s="127">
        <f t="shared" si="1"/>
        <v>104.68799326528465</v>
      </c>
    </row>
    <row r="70" spans="1:23" s="28" customFormat="1" ht="13.5" customHeight="1" x14ac:dyDescent="0.2">
      <c r="A70" s="120">
        <v>65</v>
      </c>
      <c r="B70" s="199" t="s">
        <v>69</v>
      </c>
      <c r="C70" s="199"/>
      <c r="D70" s="120" t="s">
        <v>57</v>
      </c>
      <c r="E70" s="11">
        <v>560</v>
      </c>
      <c r="F70" s="11">
        <v>771</v>
      </c>
      <c r="G70" s="11">
        <v>808</v>
      </c>
      <c r="H70" s="11">
        <v>862</v>
      </c>
      <c r="I70" s="11">
        <v>1057</v>
      </c>
      <c r="J70" s="11">
        <v>1218</v>
      </c>
      <c r="K70" s="11">
        <v>1325</v>
      </c>
      <c r="L70" s="11">
        <v>1607</v>
      </c>
      <c r="M70" s="11">
        <v>1595</v>
      </c>
      <c r="N70" s="11">
        <v>1667</v>
      </c>
      <c r="O70" s="11">
        <v>1674</v>
      </c>
      <c r="P70" s="11">
        <v>1734</v>
      </c>
      <c r="Q70" s="109">
        <v>1997</v>
      </c>
      <c r="R70" s="147">
        <f t="shared" si="0"/>
        <v>263</v>
      </c>
      <c r="S70" s="127">
        <f t="shared" si="1"/>
        <v>115.1672433679354</v>
      </c>
    </row>
    <row r="71" spans="1:23" s="28" customFormat="1" ht="13.5" customHeight="1" x14ac:dyDescent="0.2">
      <c r="A71" s="120">
        <v>66</v>
      </c>
      <c r="B71" s="199" t="s">
        <v>70</v>
      </c>
      <c r="C71" s="199"/>
      <c r="D71" s="120" t="s">
        <v>57</v>
      </c>
      <c r="E71" s="11">
        <v>17980</v>
      </c>
      <c r="F71" s="11">
        <v>27462</v>
      </c>
      <c r="G71" s="11">
        <v>31117</v>
      </c>
      <c r="H71" s="11">
        <v>35248</v>
      </c>
      <c r="I71" s="11">
        <v>40101</v>
      </c>
      <c r="J71" s="11">
        <v>44172</v>
      </c>
      <c r="K71" s="11">
        <v>47080</v>
      </c>
      <c r="L71" s="11">
        <v>49921</v>
      </c>
      <c r="M71" s="11">
        <v>48352</v>
      </c>
      <c r="N71" s="11">
        <v>48087</v>
      </c>
      <c r="O71" s="11">
        <v>44897</v>
      </c>
      <c r="P71" s="11">
        <v>53250</v>
      </c>
      <c r="Q71" s="109">
        <v>55827</v>
      </c>
      <c r="R71" s="147">
        <f t="shared" ref="R71:R101" si="28">Q71-P71</f>
        <v>2577</v>
      </c>
      <c r="S71" s="127">
        <f t="shared" ref="S71:S101" si="29">Q71/P71*100</f>
        <v>104.83943661971831</v>
      </c>
    </row>
    <row r="72" spans="1:23" s="28" customFormat="1" ht="13.5" customHeight="1" x14ac:dyDescent="0.2">
      <c r="A72" s="120">
        <v>67</v>
      </c>
      <c r="B72" s="199" t="s">
        <v>71</v>
      </c>
      <c r="C72" s="199"/>
      <c r="D72" s="120" t="s">
        <v>57</v>
      </c>
      <c r="E72" s="11">
        <v>7199</v>
      </c>
      <c r="F72" s="11">
        <v>312</v>
      </c>
      <c r="G72" s="11">
        <v>596</v>
      </c>
      <c r="H72" s="11">
        <v>144</v>
      </c>
      <c r="I72" s="11"/>
      <c r="J72" s="11">
        <v>200</v>
      </c>
      <c r="K72" s="11">
        <v>110</v>
      </c>
      <c r="L72" s="11"/>
      <c r="M72" s="11">
        <v>483</v>
      </c>
      <c r="N72" s="11">
        <v>0</v>
      </c>
      <c r="O72" s="11">
        <v>5492</v>
      </c>
      <c r="P72" s="11" t="s">
        <v>120</v>
      </c>
      <c r="Q72" s="109" t="s">
        <v>120</v>
      </c>
      <c r="R72" s="147" t="s">
        <v>120</v>
      </c>
      <c r="S72" s="127" t="s">
        <v>120</v>
      </c>
    </row>
    <row r="73" spans="1:23" s="28" customFormat="1" ht="13.5" customHeight="1" x14ac:dyDescent="0.2">
      <c r="A73" s="120">
        <v>68</v>
      </c>
      <c r="B73" s="199" t="s">
        <v>72</v>
      </c>
      <c r="C73" s="199"/>
      <c r="D73" s="120" t="s">
        <v>57</v>
      </c>
      <c r="E73" s="11">
        <v>22926</v>
      </c>
      <c r="F73" s="11">
        <v>294</v>
      </c>
      <c r="G73" s="11">
        <v>3595</v>
      </c>
      <c r="H73" s="11">
        <v>1880</v>
      </c>
      <c r="I73" s="11">
        <v>539</v>
      </c>
      <c r="J73" s="11">
        <v>566</v>
      </c>
      <c r="K73" s="11">
        <v>235</v>
      </c>
      <c r="L73" s="11">
        <v>104</v>
      </c>
      <c r="M73" s="11">
        <v>7011</v>
      </c>
      <c r="N73" s="11">
        <v>0</v>
      </c>
      <c r="O73" s="11">
        <v>9655</v>
      </c>
      <c r="P73" s="11">
        <v>50</v>
      </c>
      <c r="Q73" s="109">
        <v>385</v>
      </c>
      <c r="R73" s="147">
        <f t="shared" si="28"/>
        <v>335</v>
      </c>
      <c r="S73" s="127" t="s">
        <v>135</v>
      </c>
    </row>
    <row r="74" spans="1:23" s="28" customFormat="1" ht="13.5" customHeight="1" x14ac:dyDescent="0.2">
      <c r="A74" s="120">
        <v>69</v>
      </c>
      <c r="B74" s="199" t="s">
        <v>73</v>
      </c>
      <c r="C74" s="199"/>
      <c r="D74" s="120" t="s">
        <v>57</v>
      </c>
      <c r="E74" s="11">
        <v>5778</v>
      </c>
      <c r="F74" s="11">
        <v>2723</v>
      </c>
      <c r="G74" s="11">
        <v>2103</v>
      </c>
      <c r="H74" s="11">
        <v>1428</v>
      </c>
      <c r="I74" s="11">
        <v>1039</v>
      </c>
      <c r="J74" s="11">
        <v>3239</v>
      </c>
      <c r="K74" s="11">
        <v>1053</v>
      </c>
      <c r="L74" s="11">
        <v>1265</v>
      </c>
      <c r="M74" s="11">
        <v>9608</v>
      </c>
      <c r="N74" s="11">
        <v>8421</v>
      </c>
      <c r="O74" s="11">
        <v>5100</v>
      </c>
      <c r="P74" s="11">
        <v>4993</v>
      </c>
      <c r="Q74" s="109">
        <v>4400</v>
      </c>
      <c r="R74" s="147">
        <f t="shared" si="28"/>
        <v>-593</v>
      </c>
      <c r="S74" s="127">
        <f t="shared" si="29"/>
        <v>88.12337272181054</v>
      </c>
      <c r="U74"/>
      <c r="V74"/>
      <c r="W74"/>
    </row>
    <row r="75" spans="1:23" s="28" customFormat="1" ht="13.5" customHeight="1" x14ac:dyDescent="0.2">
      <c r="A75" s="120">
        <v>70</v>
      </c>
      <c r="B75" s="199" t="s">
        <v>74</v>
      </c>
      <c r="C75" s="199"/>
      <c r="D75" s="120" t="s">
        <v>57</v>
      </c>
      <c r="E75" s="11">
        <v>2283</v>
      </c>
      <c r="F75" s="11">
        <v>808</v>
      </c>
      <c r="G75" s="11">
        <v>404</v>
      </c>
      <c r="H75" s="11">
        <v>253</v>
      </c>
      <c r="I75" s="11">
        <v>265</v>
      </c>
      <c r="J75" s="11">
        <v>291</v>
      </c>
      <c r="K75" s="11">
        <v>546</v>
      </c>
      <c r="L75" s="11">
        <v>82</v>
      </c>
      <c r="M75" s="11">
        <v>2294</v>
      </c>
      <c r="N75" s="11">
        <v>1134</v>
      </c>
      <c r="O75" s="11">
        <v>1327</v>
      </c>
      <c r="P75" s="11">
        <v>1293</v>
      </c>
      <c r="Q75" s="109">
        <v>864</v>
      </c>
      <c r="R75" s="147">
        <f t="shared" si="28"/>
        <v>-429</v>
      </c>
      <c r="S75" s="127">
        <f t="shared" si="29"/>
        <v>66.821345707656604</v>
      </c>
      <c r="U75"/>
      <c r="V75"/>
      <c r="W75"/>
    </row>
    <row r="76" spans="1:23" s="28" customFormat="1" ht="18" customHeight="1" x14ac:dyDescent="0.2">
      <c r="A76" s="65">
        <v>71</v>
      </c>
      <c r="B76" s="209" t="s">
        <v>75</v>
      </c>
      <c r="C76" s="209"/>
      <c r="D76" s="9" t="s">
        <v>23</v>
      </c>
      <c r="E76" s="22">
        <v>632</v>
      </c>
      <c r="F76" s="22">
        <v>666</v>
      </c>
      <c r="G76" s="22">
        <v>629</v>
      </c>
      <c r="H76" s="22">
        <v>607</v>
      </c>
      <c r="I76" s="22">
        <v>551</v>
      </c>
      <c r="J76" s="22">
        <v>586</v>
      </c>
      <c r="K76" s="22">
        <v>605</v>
      </c>
      <c r="L76" s="22">
        <f>SUM(L77:L79)</f>
        <v>609</v>
      </c>
      <c r="M76" s="22">
        <v>640</v>
      </c>
      <c r="N76" s="22">
        <v>626</v>
      </c>
      <c r="O76" s="22">
        <v>639</v>
      </c>
      <c r="P76" s="22">
        <v>641</v>
      </c>
      <c r="Q76" s="153">
        <v>674</v>
      </c>
      <c r="R76" s="147">
        <f t="shared" si="28"/>
        <v>33</v>
      </c>
      <c r="S76" s="127">
        <f t="shared" si="29"/>
        <v>105.14820592823713</v>
      </c>
    </row>
    <row r="77" spans="1:23" s="28" customFormat="1" ht="13.5" customHeight="1" x14ac:dyDescent="0.2">
      <c r="A77" s="120">
        <v>72</v>
      </c>
      <c r="B77" s="205" t="s">
        <v>76</v>
      </c>
      <c r="C77" s="119" t="s">
        <v>77</v>
      </c>
      <c r="D77" s="120" t="s">
        <v>23</v>
      </c>
      <c r="E77" s="11">
        <v>294</v>
      </c>
      <c r="F77" s="11">
        <v>320</v>
      </c>
      <c r="G77" s="11">
        <v>272</v>
      </c>
      <c r="H77" s="11">
        <v>250</v>
      </c>
      <c r="I77" s="11">
        <v>195</v>
      </c>
      <c r="J77" s="11">
        <v>188</v>
      </c>
      <c r="K77" s="11">
        <v>206</v>
      </c>
      <c r="L77" s="11">
        <v>212</v>
      </c>
      <c r="M77" s="11">
        <v>205</v>
      </c>
      <c r="N77" s="11">
        <v>203</v>
      </c>
      <c r="O77" s="11">
        <v>208</v>
      </c>
      <c r="P77" s="11">
        <v>195</v>
      </c>
      <c r="Q77" s="109">
        <v>205</v>
      </c>
      <c r="R77" s="147">
        <f t="shared" si="28"/>
        <v>10</v>
      </c>
      <c r="S77" s="127">
        <f t="shared" si="29"/>
        <v>105.12820512820514</v>
      </c>
    </row>
    <row r="78" spans="1:23" s="28" customFormat="1" ht="13.5" customHeight="1" x14ac:dyDescent="0.2">
      <c r="A78" s="120">
        <v>73</v>
      </c>
      <c r="B78" s="205"/>
      <c r="C78" s="119" t="s">
        <v>78</v>
      </c>
      <c r="D78" s="120" t="s">
        <v>23</v>
      </c>
      <c r="E78" s="11">
        <v>274</v>
      </c>
      <c r="F78" s="11">
        <v>287</v>
      </c>
      <c r="G78" s="11">
        <v>293</v>
      </c>
      <c r="H78" s="11">
        <v>297</v>
      </c>
      <c r="I78" s="11">
        <v>314</v>
      </c>
      <c r="J78" s="11">
        <v>360</v>
      </c>
      <c r="K78" s="11">
        <v>350</v>
      </c>
      <c r="L78" s="11">
        <v>351</v>
      </c>
      <c r="M78" s="11">
        <v>400</v>
      </c>
      <c r="N78" s="11">
        <v>368</v>
      </c>
      <c r="O78" s="11">
        <v>368</v>
      </c>
      <c r="P78" s="11">
        <v>368</v>
      </c>
      <c r="Q78" s="109">
        <v>402</v>
      </c>
      <c r="R78" s="147">
        <f t="shared" si="28"/>
        <v>34</v>
      </c>
      <c r="S78" s="127">
        <f t="shared" si="29"/>
        <v>109.23913043478262</v>
      </c>
    </row>
    <row r="79" spans="1:23" s="28" customFormat="1" ht="13.5" customHeight="1" x14ac:dyDescent="0.2">
      <c r="A79" s="120">
        <v>74</v>
      </c>
      <c r="B79" s="205"/>
      <c r="C79" s="119" t="s">
        <v>79</v>
      </c>
      <c r="D79" s="120" t="s">
        <v>23</v>
      </c>
      <c r="E79" s="70">
        <v>64</v>
      </c>
      <c r="F79" s="70">
        <v>65</v>
      </c>
      <c r="G79" s="70">
        <v>64</v>
      </c>
      <c r="H79" s="70">
        <v>60</v>
      </c>
      <c r="I79" s="70">
        <v>42</v>
      </c>
      <c r="J79" s="70">
        <v>38</v>
      </c>
      <c r="K79" s="70">
        <v>49</v>
      </c>
      <c r="L79" s="70">
        <v>46</v>
      </c>
      <c r="M79" s="70">
        <v>35</v>
      </c>
      <c r="N79" s="70">
        <v>54</v>
      </c>
      <c r="O79" s="70">
        <v>63</v>
      </c>
      <c r="P79" s="70">
        <v>78</v>
      </c>
      <c r="Q79" s="182">
        <v>67</v>
      </c>
      <c r="R79" s="147">
        <f t="shared" si="28"/>
        <v>-11</v>
      </c>
      <c r="S79" s="127">
        <f t="shared" si="29"/>
        <v>85.897435897435898</v>
      </c>
    </row>
    <row r="80" spans="1:23" s="28" customFormat="1" ht="13.5" customHeight="1" x14ac:dyDescent="0.2">
      <c r="A80" s="120">
        <v>75</v>
      </c>
      <c r="B80" s="202" t="s">
        <v>80</v>
      </c>
      <c r="C80" s="202"/>
      <c r="D80" s="120" t="s">
        <v>23</v>
      </c>
      <c r="E80" s="70">
        <v>294</v>
      </c>
      <c r="F80" s="70">
        <v>316</v>
      </c>
      <c r="G80" s="70">
        <v>288</v>
      </c>
      <c r="H80" s="70">
        <v>282</v>
      </c>
      <c r="I80" s="70">
        <v>243</v>
      </c>
      <c r="J80" s="70">
        <v>263</v>
      </c>
      <c r="K80" s="70">
        <v>257</v>
      </c>
      <c r="L80" s="70">
        <v>256</v>
      </c>
      <c r="M80" s="70">
        <v>269</v>
      </c>
      <c r="N80" s="70">
        <v>265</v>
      </c>
      <c r="O80" s="70">
        <v>261</v>
      </c>
      <c r="P80" s="70">
        <v>265</v>
      </c>
      <c r="Q80" s="182">
        <v>277</v>
      </c>
      <c r="R80" s="147">
        <f t="shared" si="28"/>
        <v>12</v>
      </c>
      <c r="S80" s="127">
        <f t="shared" si="29"/>
        <v>104.52830188679245</v>
      </c>
    </row>
    <row r="81" spans="1:19" s="28" customFormat="1" ht="13.5" customHeight="1" x14ac:dyDescent="0.2">
      <c r="A81" s="120">
        <v>76</v>
      </c>
      <c r="B81" s="199" t="s">
        <v>81</v>
      </c>
      <c r="C81" s="199"/>
      <c r="D81" s="120" t="s">
        <v>82</v>
      </c>
      <c r="E81" s="70">
        <v>5</v>
      </c>
      <c r="F81" s="70">
        <v>9</v>
      </c>
      <c r="G81" s="70">
        <v>16</v>
      </c>
      <c r="H81" s="70">
        <v>4.3</v>
      </c>
      <c r="I81" s="70">
        <v>6.8</v>
      </c>
      <c r="J81" s="70">
        <v>8.1</v>
      </c>
      <c r="K81" s="70">
        <v>10.7</v>
      </c>
      <c r="L81" s="70">
        <v>0.7</v>
      </c>
      <c r="M81" s="73">
        <v>3</v>
      </c>
      <c r="N81" s="73">
        <v>4</v>
      </c>
      <c r="O81" s="73">
        <v>3</v>
      </c>
      <c r="P81" s="73">
        <v>4.5</v>
      </c>
      <c r="Q81" s="152">
        <v>7.4</v>
      </c>
      <c r="R81" s="147">
        <f t="shared" si="28"/>
        <v>2.9000000000000004</v>
      </c>
      <c r="S81" s="127">
        <f t="shared" si="29"/>
        <v>164.44444444444446</v>
      </c>
    </row>
    <row r="82" spans="1:19" s="28" customFormat="1" ht="13.5" customHeight="1" x14ac:dyDescent="0.2">
      <c r="A82" s="120">
        <v>77</v>
      </c>
      <c r="B82" s="199" t="s">
        <v>83</v>
      </c>
      <c r="C82" s="199"/>
      <c r="D82" s="120" t="s">
        <v>82</v>
      </c>
      <c r="E82" s="70">
        <v>1.1000000000000001</v>
      </c>
      <c r="F82" s="70">
        <v>4</v>
      </c>
      <c r="G82" s="70">
        <v>3</v>
      </c>
      <c r="H82" s="70">
        <v>1.5</v>
      </c>
      <c r="I82" s="70">
        <v>2.2000000000000002</v>
      </c>
      <c r="J82" s="70">
        <v>5.3</v>
      </c>
      <c r="K82" s="70">
        <v>2.7</v>
      </c>
      <c r="L82" s="70">
        <v>0.6</v>
      </c>
      <c r="M82" s="73">
        <v>3</v>
      </c>
      <c r="N82" s="73">
        <v>3</v>
      </c>
      <c r="O82" s="73">
        <v>1.5</v>
      </c>
      <c r="P82" s="73">
        <v>1.6</v>
      </c>
      <c r="Q82" s="152">
        <v>1.7</v>
      </c>
      <c r="R82" s="147">
        <f t="shared" si="28"/>
        <v>9.9999999999999867E-2</v>
      </c>
      <c r="S82" s="127">
        <f t="shared" si="29"/>
        <v>106.25</v>
      </c>
    </row>
    <row r="83" spans="1:19" s="28" customFormat="1" ht="13.5" customHeight="1" x14ac:dyDescent="0.2">
      <c r="A83" s="120">
        <v>78</v>
      </c>
      <c r="B83" s="199" t="s">
        <v>84</v>
      </c>
      <c r="C83" s="199"/>
      <c r="D83" s="120" t="s">
        <v>82</v>
      </c>
      <c r="E83" s="70"/>
      <c r="F83" s="70">
        <v>30</v>
      </c>
      <c r="G83" s="70">
        <v>300</v>
      </c>
      <c r="H83" s="70">
        <v>160</v>
      </c>
      <c r="I83" s="70">
        <v>153</v>
      </c>
      <c r="J83" s="70">
        <v>19</v>
      </c>
      <c r="K83" s="70">
        <v>45</v>
      </c>
      <c r="L83" s="70">
        <v>45</v>
      </c>
      <c r="M83" s="73">
        <v>613.6</v>
      </c>
      <c r="N83" s="73">
        <v>552</v>
      </c>
      <c r="O83" s="73">
        <v>250</v>
      </c>
      <c r="P83" s="73">
        <v>385</v>
      </c>
      <c r="Q83" s="152">
        <v>506.5</v>
      </c>
      <c r="R83" s="147">
        <f t="shared" si="28"/>
        <v>121.5</v>
      </c>
      <c r="S83" s="127">
        <f t="shared" si="29"/>
        <v>131.55844155844156</v>
      </c>
    </row>
    <row r="84" spans="1:19" s="28" customFormat="1" ht="13.5" customHeight="1" x14ac:dyDescent="0.2">
      <c r="A84" s="120">
        <v>79</v>
      </c>
      <c r="B84" s="199" t="s">
        <v>85</v>
      </c>
      <c r="C84" s="199"/>
      <c r="D84" s="120" t="s">
        <v>82</v>
      </c>
      <c r="E84" s="70">
        <v>38</v>
      </c>
      <c r="F84" s="70">
        <v>65</v>
      </c>
      <c r="G84" s="70">
        <v>70</v>
      </c>
      <c r="H84" s="70">
        <v>15</v>
      </c>
      <c r="I84" s="70">
        <v>23</v>
      </c>
      <c r="J84" s="70">
        <v>19</v>
      </c>
      <c r="K84" s="70">
        <v>19</v>
      </c>
      <c r="L84" s="70">
        <v>21</v>
      </c>
      <c r="M84" s="73">
        <v>24</v>
      </c>
      <c r="N84" s="73">
        <v>8</v>
      </c>
      <c r="O84" s="73" t="s">
        <v>120</v>
      </c>
      <c r="P84" s="73" t="s">
        <v>120</v>
      </c>
      <c r="Q84" s="152" t="s">
        <v>120</v>
      </c>
      <c r="R84" s="147" t="s">
        <v>120</v>
      </c>
      <c r="S84" s="127" t="s">
        <v>120</v>
      </c>
    </row>
    <row r="85" spans="1:19" s="28" customFormat="1" ht="13.5" customHeight="1" x14ac:dyDescent="0.2">
      <c r="A85" s="120">
        <v>80</v>
      </c>
      <c r="B85" s="199" t="s">
        <v>86</v>
      </c>
      <c r="C85" s="199"/>
      <c r="D85" s="120" t="s">
        <v>7</v>
      </c>
      <c r="E85" s="70">
        <v>1</v>
      </c>
      <c r="F85" s="70">
        <v>1</v>
      </c>
      <c r="G85" s="70">
        <v>1</v>
      </c>
      <c r="H85" s="70">
        <v>1</v>
      </c>
      <c r="I85" s="70">
        <v>1</v>
      </c>
      <c r="J85" s="70">
        <v>1</v>
      </c>
      <c r="K85" s="70">
        <v>1</v>
      </c>
      <c r="L85" s="70">
        <v>1</v>
      </c>
      <c r="M85" s="103">
        <v>1</v>
      </c>
      <c r="N85" s="103">
        <v>1</v>
      </c>
      <c r="O85" s="103">
        <v>1</v>
      </c>
      <c r="P85" s="103">
        <v>1</v>
      </c>
      <c r="Q85" s="179">
        <v>1</v>
      </c>
      <c r="R85" s="147">
        <f t="shared" si="28"/>
        <v>0</v>
      </c>
      <c r="S85" s="127">
        <f t="shared" si="29"/>
        <v>100</v>
      </c>
    </row>
    <row r="86" spans="1:19" s="28" customFormat="1" ht="13.5" customHeight="1" x14ac:dyDescent="0.2">
      <c r="A86" s="120">
        <v>81</v>
      </c>
      <c r="B86" s="199" t="s">
        <v>87</v>
      </c>
      <c r="C86" s="199"/>
      <c r="D86" s="120" t="s">
        <v>7</v>
      </c>
      <c r="E86" s="70">
        <v>11</v>
      </c>
      <c r="F86" s="70">
        <v>11</v>
      </c>
      <c r="G86" s="70">
        <v>10</v>
      </c>
      <c r="H86" s="70">
        <v>10</v>
      </c>
      <c r="I86" s="70">
        <v>9</v>
      </c>
      <c r="J86" s="70">
        <v>9</v>
      </c>
      <c r="K86" s="70">
        <v>9</v>
      </c>
      <c r="L86" s="70">
        <v>8</v>
      </c>
      <c r="M86" s="70">
        <v>9</v>
      </c>
      <c r="N86" s="70">
        <v>9</v>
      </c>
      <c r="O86" s="70">
        <v>9</v>
      </c>
      <c r="P86" s="70">
        <v>10</v>
      </c>
      <c r="Q86" s="6">
        <v>10</v>
      </c>
      <c r="R86" s="147">
        <f t="shared" si="28"/>
        <v>0</v>
      </c>
      <c r="S86" s="127">
        <f t="shared" si="29"/>
        <v>100</v>
      </c>
    </row>
    <row r="87" spans="1:19" s="28" customFormat="1" ht="13.5" customHeight="1" x14ac:dyDescent="0.2">
      <c r="A87" s="120">
        <v>82</v>
      </c>
      <c r="B87" s="199" t="s">
        <v>88</v>
      </c>
      <c r="C87" s="199"/>
      <c r="D87" s="120" t="s">
        <v>23</v>
      </c>
      <c r="E87" s="70">
        <v>246</v>
      </c>
      <c r="F87" s="70">
        <v>217</v>
      </c>
      <c r="G87" s="70">
        <v>205</v>
      </c>
      <c r="H87" s="70">
        <v>188</v>
      </c>
      <c r="I87" s="70">
        <v>164</v>
      </c>
      <c r="J87" s="70">
        <v>152</v>
      </c>
      <c r="K87" s="70">
        <v>154</v>
      </c>
      <c r="L87" s="70">
        <v>139</v>
      </c>
      <c r="M87" s="70">
        <v>147</v>
      </c>
      <c r="N87" s="70">
        <v>162</v>
      </c>
      <c r="O87" s="70">
        <v>172</v>
      </c>
      <c r="P87" s="70">
        <v>190</v>
      </c>
      <c r="Q87" s="6">
        <v>205</v>
      </c>
      <c r="R87" s="147">
        <f t="shared" si="28"/>
        <v>15</v>
      </c>
      <c r="S87" s="127">
        <f t="shared" si="29"/>
        <v>107.89473684210526</v>
      </c>
    </row>
    <row r="88" spans="1:19" s="28" customFormat="1" ht="13.5" customHeight="1" x14ac:dyDescent="0.2">
      <c r="A88" s="120">
        <v>83</v>
      </c>
      <c r="B88" s="199" t="s">
        <v>89</v>
      </c>
      <c r="C88" s="199"/>
      <c r="D88" s="120" t="s">
        <v>23</v>
      </c>
      <c r="E88" s="70">
        <v>120</v>
      </c>
      <c r="F88" s="70">
        <v>104</v>
      </c>
      <c r="G88" s="70">
        <v>102</v>
      </c>
      <c r="H88" s="70">
        <v>94</v>
      </c>
      <c r="I88" s="70">
        <v>81</v>
      </c>
      <c r="J88" s="70">
        <v>77</v>
      </c>
      <c r="K88" s="70">
        <v>74</v>
      </c>
      <c r="L88" s="70">
        <v>65</v>
      </c>
      <c r="M88" s="70">
        <v>74</v>
      </c>
      <c r="N88" s="70">
        <v>86</v>
      </c>
      <c r="O88" s="70">
        <v>90</v>
      </c>
      <c r="P88" s="70">
        <v>100</v>
      </c>
      <c r="Q88" s="6">
        <v>110</v>
      </c>
      <c r="R88" s="147">
        <f t="shared" si="28"/>
        <v>10</v>
      </c>
      <c r="S88" s="127">
        <f t="shared" si="29"/>
        <v>110.00000000000001</v>
      </c>
    </row>
    <row r="89" spans="1:19" s="28" customFormat="1" ht="13.5" customHeight="1" x14ac:dyDescent="0.2">
      <c r="A89" s="120">
        <v>84</v>
      </c>
      <c r="B89" s="199" t="s">
        <v>90</v>
      </c>
      <c r="C89" s="199"/>
      <c r="D89" s="120" t="s">
        <v>23</v>
      </c>
      <c r="E89" s="70">
        <v>31</v>
      </c>
      <c r="F89" s="70">
        <v>31</v>
      </c>
      <c r="G89" s="70">
        <v>38</v>
      </c>
      <c r="H89" s="70">
        <v>34</v>
      </c>
      <c r="I89" s="70">
        <v>43</v>
      </c>
      <c r="J89" s="70">
        <v>41</v>
      </c>
      <c r="K89" s="70">
        <v>42</v>
      </c>
      <c r="L89" s="70">
        <v>31</v>
      </c>
      <c r="M89" s="70">
        <v>32</v>
      </c>
      <c r="N89" s="70">
        <v>31</v>
      </c>
      <c r="O89" s="70">
        <v>30</v>
      </c>
      <c r="P89" s="70">
        <v>32</v>
      </c>
      <c r="Q89" s="6">
        <v>32</v>
      </c>
      <c r="R89" s="147">
        <f t="shared" si="28"/>
        <v>0</v>
      </c>
      <c r="S89" s="127">
        <f t="shared" si="29"/>
        <v>100</v>
      </c>
    </row>
    <row r="90" spans="1:19" s="28" customFormat="1" ht="13.5" customHeight="1" x14ac:dyDescent="0.2">
      <c r="A90" s="120">
        <v>85</v>
      </c>
      <c r="B90" s="199" t="s">
        <v>89</v>
      </c>
      <c r="C90" s="199"/>
      <c r="D90" s="120" t="s">
        <v>23</v>
      </c>
      <c r="E90" s="70">
        <v>22</v>
      </c>
      <c r="F90" s="70">
        <v>27</v>
      </c>
      <c r="G90" s="70">
        <v>29</v>
      </c>
      <c r="H90" s="70">
        <v>29</v>
      </c>
      <c r="I90" s="70">
        <v>29</v>
      </c>
      <c r="J90" s="70">
        <v>28</v>
      </c>
      <c r="K90" s="70">
        <v>27</v>
      </c>
      <c r="L90" s="70">
        <v>24</v>
      </c>
      <c r="M90" s="70">
        <v>26</v>
      </c>
      <c r="N90" s="70">
        <v>25</v>
      </c>
      <c r="O90" s="70">
        <v>23</v>
      </c>
      <c r="P90" s="70">
        <v>25</v>
      </c>
      <c r="Q90" s="6">
        <v>26</v>
      </c>
      <c r="R90" s="147">
        <f t="shared" si="28"/>
        <v>1</v>
      </c>
      <c r="S90" s="127">
        <f t="shared" si="29"/>
        <v>104</v>
      </c>
    </row>
    <row r="91" spans="1:19" s="28" customFormat="1" ht="13.5" customHeight="1" x14ac:dyDescent="0.2">
      <c r="A91" s="120">
        <v>86</v>
      </c>
      <c r="B91" s="199" t="s">
        <v>91</v>
      </c>
      <c r="C91" s="199"/>
      <c r="D91" s="120" t="s">
        <v>23</v>
      </c>
      <c r="E91" s="70">
        <v>17</v>
      </c>
      <c r="F91" s="70">
        <v>16</v>
      </c>
      <c r="G91" s="70">
        <v>16</v>
      </c>
      <c r="H91" s="70">
        <v>16</v>
      </c>
      <c r="I91" s="70">
        <v>15</v>
      </c>
      <c r="J91" s="70">
        <v>15</v>
      </c>
      <c r="K91" s="70">
        <v>14</v>
      </c>
      <c r="L91" s="70">
        <v>13</v>
      </c>
      <c r="M91" s="70">
        <v>13</v>
      </c>
      <c r="N91" s="70">
        <v>14</v>
      </c>
      <c r="O91" s="70">
        <v>13</v>
      </c>
      <c r="P91" s="70">
        <v>13</v>
      </c>
      <c r="Q91" s="6">
        <v>14</v>
      </c>
      <c r="R91" s="147">
        <f t="shared" si="28"/>
        <v>1</v>
      </c>
      <c r="S91" s="127">
        <f t="shared" si="29"/>
        <v>107.69230769230769</v>
      </c>
    </row>
    <row r="92" spans="1:19" s="28" customFormat="1" ht="13.5" customHeight="1" x14ac:dyDescent="0.2">
      <c r="A92" s="120">
        <v>87</v>
      </c>
      <c r="B92" s="199" t="s">
        <v>89</v>
      </c>
      <c r="C92" s="199"/>
      <c r="D92" s="120" t="s">
        <v>23</v>
      </c>
      <c r="E92" s="70">
        <v>14</v>
      </c>
      <c r="F92" s="70">
        <v>13</v>
      </c>
      <c r="G92" s="70">
        <v>13</v>
      </c>
      <c r="H92" s="70">
        <v>13</v>
      </c>
      <c r="I92" s="70">
        <v>12</v>
      </c>
      <c r="J92" s="70">
        <v>12</v>
      </c>
      <c r="K92" s="70">
        <v>10</v>
      </c>
      <c r="L92" s="70">
        <v>9</v>
      </c>
      <c r="M92" s="70">
        <v>10</v>
      </c>
      <c r="N92" s="70">
        <v>11</v>
      </c>
      <c r="O92" s="70">
        <v>10</v>
      </c>
      <c r="P92" s="70">
        <v>10</v>
      </c>
      <c r="Q92" s="6">
        <v>10</v>
      </c>
      <c r="R92" s="147">
        <f t="shared" si="28"/>
        <v>0</v>
      </c>
      <c r="S92" s="127">
        <f t="shared" si="29"/>
        <v>100</v>
      </c>
    </row>
    <row r="93" spans="1:19" s="28" customFormat="1" ht="13.5" customHeight="1" x14ac:dyDescent="0.2">
      <c r="A93" s="120">
        <v>88</v>
      </c>
      <c r="B93" s="199" t="s">
        <v>92</v>
      </c>
      <c r="C93" s="199"/>
      <c r="D93" s="120" t="s">
        <v>23</v>
      </c>
      <c r="E93" s="70">
        <v>16</v>
      </c>
      <c r="F93" s="70">
        <v>13</v>
      </c>
      <c r="G93" s="70">
        <v>19</v>
      </c>
      <c r="H93" s="70">
        <v>13</v>
      </c>
      <c r="I93" s="70">
        <v>13</v>
      </c>
      <c r="J93" s="70">
        <v>10</v>
      </c>
      <c r="K93" s="70">
        <v>30</v>
      </c>
      <c r="L93" s="70">
        <v>29</v>
      </c>
      <c r="M93" s="70">
        <v>25</v>
      </c>
      <c r="N93" s="70">
        <v>31</v>
      </c>
      <c r="O93" s="70">
        <v>24</v>
      </c>
      <c r="P93" s="70">
        <v>38</v>
      </c>
      <c r="Q93" s="6">
        <v>28</v>
      </c>
      <c r="R93" s="147">
        <f t="shared" si="28"/>
        <v>-10</v>
      </c>
      <c r="S93" s="127">
        <f t="shared" si="29"/>
        <v>73.68421052631578</v>
      </c>
    </row>
    <row r="94" spans="1:19" s="28" customFormat="1" ht="13.5" customHeight="1" x14ac:dyDescent="0.2">
      <c r="A94" s="120">
        <v>89</v>
      </c>
      <c r="B94" s="199" t="s">
        <v>93</v>
      </c>
      <c r="C94" s="199"/>
      <c r="D94" s="120" t="s">
        <v>23</v>
      </c>
      <c r="E94" s="70">
        <v>85</v>
      </c>
      <c r="F94" s="70">
        <v>65</v>
      </c>
      <c r="G94" s="70">
        <v>70</v>
      </c>
      <c r="H94" s="70">
        <v>57</v>
      </c>
      <c r="I94" s="70">
        <v>55</v>
      </c>
      <c r="J94" s="70">
        <v>50</v>
      </c>
      <c r="K94" s="70">
        <v>42</v>
      </c>
      <c r="L94" s="70">
        <v>29</v>
      </c>
      <c r="M94" s="70">
        <v>36</v>
      </c>
      <c r="N94" s="70">
        <v>28</v>
      </c>
      <c r="O94" s="70">
        <v>77</v>
      </c>
      <c r="P94" s="70">
        <v>40</v>
      </c>
      <c r="Q94" s="6">
        <v>40</v>
      </c>
      <c r="R94" s="147">
        <f t="shared" si="28"/>
        <v>0</v>
      </c>
      <c r="S94" s="127">
        <f t="shared" si="29"/>
        <v>100</v>
      </c>
    </row>
    <row r="95" spans="1:19" s="28" customFormat="1" ht="13.5" customHeight="1" x14ac:dyDescent="0.2">
      <c r="A95" s="120">
        <v>90</v>
      </c>
      <c r="B95" s="199" t="s">
        <v>94</v>
      </c>
      <c r="C95" s="199"/>
      <c r="D95" s="120" t="s">
        <v>23</v>
      </c>
      <c r="E95" s="70">
        <v>1</v>
      </c>
      <c r="F95" s="70">
        <v>1</v>
      </c>
      <c r="G95" s="70">
        <v>2</v>
      </c>
      <c r="H95" s="70"/>
      <c r="I95" s="70">
        <v>2</v>
      </c>
      <c r="J95" s="70"/>
      <c r="K95" s="70">
        <v>1</v>
      </c>
      <c r="L95" s="70"/>
      <c r="M95" s="70"/>
      <c r="N95" s="70">
        <v>1</v>
      </c>
      <c r="O95" s="70" t="s">
        <v>120</v>
      </c>
      <c r="P95" s="70">
        <v>1</v>
      </c>
      <c r="Q95" s="6" t="s">
        <v>120</v>
      </c>
      <c r="R95" s="147" t="e">
        <f t="shared" si="28"/>
        <v>#VALUE!</v>
      </c>
      <c r="S95" s="127" t="e">
        <f t="shared" si="29"/>
        <v>#VALUE!</v>
      </c>
    </row>
    <row r="96" spans="1:19" s="28" customFormat="1" ht="13.5" customHeight="1" x14ac:dyDescent="0.2">
      <c r="A96" s="120">
        <v>91</v>
      </c>
      <c r="B96" s="199" t="s">
        <v>95</v>
      </c>
      <c r="C96" s="199"/>
      <c r="D96" s="120" t="s">
        <v>23</v>
      </c>
      <c r="E96" s="70">
        <v>1</v>
      </c>
      <c r="F96" s="70">
        <v>1</v>
      </c>
      <c r="G96" s="70">
        <v>2</v>
      </c>
      <c r="H96" s="70"/>
      <c r="I96" s="70">
        <v>2</v>
      </c>
      <c r="J96" s="70"/>
      <c r="K96" s="70">
        <v>1</v>
      </c>
      <c r="L96" s="70"/>
      <c r="M96" s="70"/>
      <c r="N96" s="70">
        <v>0</v>
      </c>
      <c r="O96" s="70" t="s">
        <v>120</v>
      </c>
      <c r="P96" s="70">
        <v>1</v>
      </c>
      <c r="Q96" s="6" t="s">
        <v>120</v>
      </c>
      <c r="R96" s="147" t="e">
        <f t="shared" si="28"/>
        <v>#VALUE!</v>
      </c>
      <c r="S96" s="127" t="e">
        <f t="shared" si="29"/>
        <v>#VALUE!</v>
      </c>
    </row>
    <row r="97" spans="1:19" s="28" customFormat="1" ht="27" customHeight="1" x14ac:dyDescent="0.2">
      <c r="A97" s="120">
        <v>92</v>
      </c>
      <c r="B97" s="199" t="s">
        <v>96</v>
      </c>
      <c r="C97" s="199"/>
      <c r="D97" s="120" t="s">
        <v>23</v>
      </c>
      <c r="E97" s="70"/>
      <c r="F97" s="70"/>
      <c r="G97" s="70">
        <v>2</v>
      </c>
      <c r="H97" s="70"/>
      <c r="I97" s="70">
        <v>1</v>
      </c>
      <c r="J97" s="70"/>
      <c r="K97" s="70">
        <v>1</v>
      </c>
      <c r="L97" s="70"/>
      <c r="M97" s="70"/>
      <c r="N97" s="70">
        <v>0</v>
      </c>
      <c r="O97" s="70" t="s">
        <v>120</v>
      </c>
      <c r="P97" s="70">
        <v>1</v>
      </c>
      <c r="Q97" s="6" t="s">
        <v>120</v>
      </c>
      <c r="R97" s="147" t="e">
        <f t="shared" si="28"/>
        <v>#VALUE!</v>
      </c>
      <c r="S97" s="127" t="e">
        <f t="shared" si="29"/>
        <v>#VALUE!</v>
      </c>
    </row>
    <row r="98" spans="1:19" s="28" customFormat="1" ht="13.5" customHeight="1" x14ac:dyDescent="0.2">
      <c r="A98" s="120">
        <v>93</v>
      </c>
      <c r="B98" s="199" t="s">
        <v>97</v>
      </c>
      <c r="C98" s="199"/>
      <c r="D98" s="120" t="s">
        <v>23</v>
      </c>
      <c r="E98" s="70"/>
      <c r="F98" s="70"/>
      <c r="G98" s="70"/>
      <c r="H98" s="70"/>
      <c r="I98" s="70"/>
      <c r="J98" s="70"/>
      <c r="K98" s="70"/>
      <c r="L98" s="70">
        <v>0</v>
      </c>
      <c r="M98" s="70"/>
      <c r="N98" s="70">
        <v>0</v>
      </c>
      <c r="O98" s="70"/>
      <c r="P98" s="70" t="s">
        <v>120</v>
      </c>
      <c r="Q98" s="6" t="s">
        <v>120</v>
      </c>
      <c r="R98" s="147" t="e">
        <f t="shared" si="28"/>
        <v>#VALUE!</v>
      </c>
      <c r="S98" s="127" t="e">
        <f t="shared" si="29"/>
        <v>#VALUE!</v>
      </c>
    </row>
    <row r="99" spans="1:19" s="28" customFormat="1" ht="13.5" customHeight="1" x14ac:dyDescent="0.2">
      <c r="A99" s="120">
        <v>94</v>
      </c>
      <c r="B99" s="199" t="s">
        <v>98</v>
      </c>
      <c r="C99" s="199"/>
      <c r="D99" s="120" t="s">
        <v>23</v>
      </c>
      <c r="E99" s="70">
        <v>15</v>
      </c>
      <c r="F99" s="70">
        <v>18</v>
      </c>
      <c r="G99" s="70">
        <v>16</v>
      </c>
      <c r="H99" s="70">
        <v>12</v>
      </c>
      <c r="I99" s="70">
        <v>12</v>
      </c>
      <c r="J99" s="70">
        <v>10</v>
      </c>
      <c r="K99" s="70">
        <v>43</v>
      </c>
      <c r="L99" s="70">
        <v>16</v>
      </c>
      <c r="M99" s="70">
        <v>24</v>
      </c>
      <c r="N99" s="70">
        <v>9</v>
      </c>
      <c r="O99" s="70">
        <v>19</v>
      </c>
      <c r="P99" s="70">
        <v>18</v>
      </c>
      <c r="Q99" s="6">
        <v>17</v>
      </c>
      <c r="R99" s="147">
        <f t="shared" si="28"/>
        <v>-1</v>
      </c>
      <c r="S99" s="127">
        <f t="shared" si="29"/>
        <v>94.444444444444443</v>
      </c>
    </row>
    <row r="100" spans="1:19" s="28" customFormat="1" ht="13.5" customHeight="1" x14ac:dyDescent="0.2">
      <c r="A100" s="120">
        <v>95</v>
      </c>
      <c r="B100" s="199" t="s">
        <v>99</v>
      </c>
      <c r="C100" s="199"/>
      <c r="D100" s="120" t="s">
        <v>7</v>
      </c>
      <c r="E100" s="70">
        <v>2</v>
      </c>
      <c r="F100" s="70">
        <v>1</v>
      </c>
      <c r="G100" s="70">
        <v>4</v>
      </c>
      <c r="H100" s="70">
        <v>2</v>
      </c>
      <c r="I100" s="70">
        <v>3</v>
      </c>
      <c r="J100" s="70">
        <v>5</v>
      </c>
      <c r="K100" s="70">
        <v>3</v>
      </c>
      <c r="L100" s="70">
        <v>10</v>
      </c>
      <c r="M100" s="70">
        <v>3</v>
      </c>
      <c r="N100" s="70">
        <v>5</v>
      </c>
      <c r="O100" s="70">
        <v>10</v>
      </c>
      <c r="P100" s="70">
        <v>15</v>
      </c>
      <c r="Q100" s="70">
        <v>20</v>
      </c>
      <c r="R100" s="147">
        <f t="shared" si="28"/>
        <v>5</v>
      </c>
      <c r="S100" s="127">
        <f t="shared" si="29"/>
        <v>133.33333333333331</v>
      </c>
    </row>
    <row r="101" spans="1:19" s="28" customFormat="1" ht="13.5" customHeight="1" x14ac:dyDescent="0.2">
      <c r="A101" s="120">
        <v>96</v>
      </c>
      <c r="B101" s="199" t="s">
        <v>100</v>
      </c>
      <c r="C101" s="199"/>
      <c r="D101" s="120" t="s">
        <v>23</v>
      </c>
      <c r="E101" s="70">
        <v>1</v>
      </c>
      <c r="F101" s="70">
        <v>2</v>
      </c>
      <c r="G101" s="70">
        <v>2</v>
      </c>
      <c r="H101" s="70">
        <v>2</v>
      </c>
      <c r="I101" s="70">
        <v>1</v>
      </c>
      <c r="J101" s="70">
        <v>4</v>
      </c>
      <c r="K101" s="70">
        <v>1</v>
      </c>
      <c r="L101" s="70">
        <v>23</v>
      </c>
      <c r="M101" s="70">
        <v>3</v>
      </c>
      <c r="N101" s="70">
        <v>5</v>
      </c>
      <c r="O101" s="70">
        <v>7</v>
      </c>
      <c r="P101" s="70">
        <v>13</v>
      </c>
      <c r="Q101" s="70">
        <v>16</v>
      </c>
      <c r="R101" s="147">
        <f t="shared" si="28"/>
        <v>3</v>
      </c>
      <c r="S101" s="127">
        <f t="shared" si="29"/>
        <v>123.07692307692308</v>
      </c>
    </row>
    <row r="102" spans="1:19" s="28" customFormat="1" ht="19.5" customHeight="1" x14ac:dyDescent="0.2">
      <c r="A102" s="274" t="s">
        <v>101</v>
      </c>
      <c r="B102" s="275"/>
      <c r="C102" s="275"/>
      <c r="D102" s="275"/>
      <c r="E102" s="275"/>
      <c r="F102" s="275"/>
      <c r="G102" s="275"/>
      <c r="H102" s="275"/>
      <c r="I102" s="275"/>
      <c r="J102" s="275"/>
      <c r="K102" s="275"/>
      <c r="L102" s="275"/>
      <c r="M102" s="275"/>
      <c r="N102" s="275"/>
      <c r="O102" s="275"/>
      <c r="P102" s="275"/>
      <c r="Q102" s="275"/>
      <c r="R102" s="275"/>
      <c r="S102" s="275"/>
    </row>
    <row r="103" spans="1:19" s="28" customFormat="1" ht="18" customHeight="1" x14ac:dyDescent="0.2"/>
    <row r="104" spans="1:19" s="28" customFormat="1" ht="18" customHeight="1" x14ac:dyDescent="0.2">
      <c r="E104" s="63"/>
      <c r="F104" s="132"/>
      <c r="G104" s="63"/>
      <c r="H104" s="63"/>
      <c r="I104" s="63"/>
      <c r="J104" s="63"/>
      <c r="K104" s="63"/>
      <c r="L104" s="63"/>
      <c r="M104" s="63"/>
      <c r="N104" s="63"/>
      <c r="O104" s="163"/>
      <c r="P104" s="163"/>
      <c r="Q104" s="167"/>
      <c r="R104" s="63"/>
    </row>
    <row r="105" spans="1:19" s="28" customFormat="1" ht="18" customHeight="1" x14ac:dyDescent="0.2">
      <c r="B105" s="201" t="s">
        <v>102</v>
      </c>
      <c r="C105" s="201"/>
      <c r="D105" s="29"/>
    </row>
    <row r="106" spans="1:19" s="28" customFormat="1" ht="18" customHeight="1" x14ac:dyDescent="0.2">
      <c r="B106" s="198" t="s">
        <v>103</v>
      </c>
      <c r="C106" s="198"/>
      <c r="D106" s="198"/>
      <c r="E106" s="198"/>
      <c r="F106" s="198"/>
      <c r="G106" s="198"/>
      <c r="H106" s="198"/>
      <c r="I106" s="198"/>
      <c r="J106" s="198"/>
      <c r="K106" s="198"/>
      <c r="L106" s="198"/>
      <c r="M106" s="198"/>
      <c r="N106" s="198"/>
      <c r="O106" s="198"/>
      <c r="P106" s="198"/>
      <c r="Q106" s="198"/>
      <c r="R106" s="198"/>
    </row>
    <row r="107" spans="1:19" s="28" customFormat="1" x14ac:dyDescent="0.2"/>
  </sheetData>
  <mergeCells count="112">
    <mergeCell ref="R4:S4"/>
    <mergeCell ref="B6:C6"/>
    <mergeCell ref="B7:C7"/>
    <mergeCell ref="A2:S2"/>
    <mergeCell ref="H3:S3"/>
    <mergeCell ref="A4:A5"/>
    <mergeCell ref="B4:C5"/>
    <mergeCell ref="D4:D5"/>
    <mergeCell ref="E4:E5"/>
    <mergeCell ref="G4:G5"/>
    <mergeCell ref="H4:H5"/>
    <mergeCell ref="I4:I5"/>
    <mergeCell ref="J4:J5"/>
    <mergeCell ref="N4:N5"/>
    <mergeCell ref="O4:O5"/>
    <mergeCell ref="P4:P5"/>
    <mergeCell ref="Q4:Q5"/>
    <mergeCell ref="B8:C8"/>
    <mergeCell ref="B9:C9"/>
    <mergeCell ref="B10:C10"/>
    <mergeCell ref="B11:C11"/>
    <mergeCell ref="B12:C12"/>
    <mergeCell ref="B13:C13"/>
    <mergeCell ref="K4:K5"/>
    <mergeCell ref="L4:L5"/>
    <mergeCell ref="M4:M5"/>
    <mergeCell ref="F4:F5"/>
    <mergeCell ref="B20:C20"/>
    <mergeCell ref="B21:C21"/>
    <mergeCell ref="B22:C22"/>
    <mergeCell ref="B23:C23"/>
    <mergeCell ref="B24:C24"/>
    <mergeCell ref="B25:C25"/>
    <mergeCell ref="B14:C14"/>
    <mergeCell ref="B15:C15"/>
    <mergeCell ref="B16:C16"/>
    <mergeCell ref="B17:C17"/>
    <mergeCell ref="B18:C18"/>
    <mergeCell ref="B19:C19"/>
    <mergeCell ref="B32:C32"/>
    <mergeCell ref="B33:C33"/>
    <mergeCell ref="B34:C34"/>
    <mergeCell ref="B35:C35"/>
    <mergeCell ref="B36:C36"/>
    <mergeCell ref="B37:C37"/>
    <mergeCell ref="B26:C26"/>
    <mergeCell ref="B27:C27"/>
    <mergeCell ref="B28:C28"/>
    <mergeCell ref="B29:C29"/>
    <mergeCell ref="B30:C30"/>
    <mergeCell ref="B31:C31"/>
    <mergeCell ref="B47:B48"/>
    <mergeCell ref="B49:C49"/>
    <mergeCell ref="B50:C50"/>
    <mergeCell ref="B51:C51"/>
    <mergeCell ref="B52:C52"/>
    <mergeCell ref="B53:C53"/>
    <mergeCell ref="B38:C38"/>
    <mergeCell ref="B39:C39"/>
    <mergeCell ref="B40:C40"/>
    <mergeCell ref="B41:B42"/>
    <mergeCell ref="B43:B44"/>
    <mergeCell ref="B45:B46"/>
    <mergeCell ref="B60:C60"/>
    <mergeCell ref="B61:C61"/>
    <mergeCell ref="B62:C62"/>
    <mergeCell ref="B63:C63"/>
    <mergeCell ref="B64:C64"/>
    <mergeCell ref="B65:C65"/>
    <mergeCell ref="B54:C54"/>
    <mergeCell ref="B55:C55"/>
    <mergeCell ref="B56:C56"/>
    <mergeCell ref="B57:C57"/>
    <mergeCell ref="B58:C58"/>
    <mergeCell ref="B59:C59"/>
    <mergeCell ref="B72:C72"/>
    <mergeCell ref="B73:C73"/>
    <mergeCell ref="B74:C74"/>
    <mergeCell ref="B75:C75"/>
    <mergeCell ref="B76:C76"/>
    <mergeCell ref="B77:B79"/>
    <mergeCell ref="B66:C66"/>
    <mergeCell ref="B67:C67"/>
    <mergeCell ref="B68:C68"/>
    <mergeCell ref="B69:C69"/>
    <mergeCell ref="B70:C70"/>
    <mergeCell ref="B71:C71"/>
    <mergeCell ref="B86:C86"/>
    <mergeCell ref="B87:C87"/>
    <mergeCell ref="B88:C88"/>
    <mergeCell ref="B89:C89"/>
    <mergeCell ref="B90:C90"/>
    <mergeCell ref="B91:C91"/>
    <mergeCell ref="B80:C80"/>
    <mergeCell ref="B81:C81"/>
    <mergeCell ref="B82:C82"/>
    <mergeCell ref="B83:C83"/>
    <mergeCell ref="B84:C84"/>
    <mergeCell ref="B85:C85"/>
    <mergeCell ref="B106:R106"/>
    <mergeCell ref="B98:C98"/>
    <mergeCell ref="B99:C99"/>
    <mergeCell ref="B100:C100"/>
    <mergeCell ref="B101:C101"/>
    <mergeCell ref="A102:S102"/>
    <mergeCell ref="B105:C105"/>
    <mergeCell ref="B92:C92"/>
    <mergeCell ref="B93:C93"/>
    <mergeCell ref="B94:C94"/>
    <mergeCell ref="B95:C95"/>
    <mergeCell ref="B96:C96"/>
    <mergeCell ref="B97:C97"/>
  </mergeCells>
  <pageMargins left="0.6692913385826772" right="0.43307086614173229" top="0.56000000000000005" bottom="0.27559055118110237" header="0.15748031496062992" footer="0.15748031496062992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92D050"/>
  </sheetPr>
  <dimension ref="A1:V107"/>
  <sheetViews>
    <sheetView workbookViewId="0">
      <pane xSplit="4" ySplit="5" topLeftCell="E68" activePane="bottomRight" state="frozen"/>
      <selection pane="topRight" activeCell="E1" sqref="E1"/>
      <selection pane="bottomLeft" activeCell="A6" sqref="A6"/>
      <selection pane="bottomRight" activeCell="S97" sqref="S97:S98"/>
    </sheetView>
  </sheetViews>
  <sheetFormatPr defaultRowHeight="14.25" customHeight="1" x14ac:dyDescent="0.2"/>
  <cols>
    <col min="1" max="1" width="3.5703125" style="60" customWidth="1"/>
    <col min="2" max="2" width="15.85546875" style="60" customWidth="1"/>
    <col min="3" max="3" width="13" style="60" customWidth="1"/>
    <col min="4" max="4" width="6.5703125" style="60" customWidth="1"/>
    <col min="5" max="6" width="6.85546875" style="60" customWidth="1"/>
    <col min="7" max="7" width="6.85546875" style="75" customWidth="1"/>
    <col min="8" max="17" width="6.85546875" style="60" customWidth="1"/>
    <col min="18" max="18" width="7" style="60" customWidth="1"/>
    <col min="19" max="19" width="7.5703125" style="60" customWidth="1"/>
    <col min="20" max="20" width="0.7109375" style="60" customWidth="1"/>
    <col min="21" max="16384" width="9.140625" style="60"/>
  </cols>
  <sheetData>
    <row r="1" spans="1:19" ht="15" customHeight="1" x14ac:dyDescent="0.2">
      <c r="B1" s="58" t="s">
        <v>114</v>
      </c>
      <c r="C1" s="58"/>
      <c r="D1" s="74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</row>
    <row r="2" spans="1:19" ht="18.75" customHeight="1" x14ac:dyDescent="0.2">
      <c r="A2" s="267" t="s">
        <v>124</v>
      </c>
      <c r="B2" s="267"/>
      <c r="C2" s="267"/>
      <c r="D2" s="267"/>
      <c r="E2" s="267"/>
      <c r="F2" s="267"/>
      <c r="G2" s="267"/>
      <c r="H2" s="267"/>
      <c r="I2" s="267"/>
      <c r="J2" s="267"/>
      <c r="K2" s="267"/>
      <c r="L2" s="267"/>
      <c r="M2" s="267"/>
      <c r="N2" s="267"/>
      <c r="O2" s="267"/>
      <c r="P2" s="267"/>
      <c r="Q2" s="267"/>
      <c r="R2" s="267"/>
      <c r="S2" s="267"/>
    </row>
    <row r="3" spans="1:19" ht="14.25" customHeight="1" x14ac:dyDescent="0.2">
      <c r="I3" s="62"/>
      <c r="J3" s="219" t="s">
        <v>122</v>
      </c>
      <c r="K3" s="219"/>
      <c r="L3" s="219"/>
      <c r="M3" s="219"/>
      <c r="N3" s="219"/>
      <c r="O3" s="219"/>
      <c r="P3" s="219"/>
      <c r="Q3" s="219"/>
      <c r="R3" s="219"/>
      <c r="S3" s="219"/>
    </row>
    <row r="4" spans="1:19" s="63" customFormat="1" ht="15" customHeight="1" x14ac:dyDescent="0.2">
      <c r="A4" s="205" t="s">
        <v>1</v>
      </c>
      <c r="B4" s="199" t="s">
        <v>2</v>
      </c>
      <c r="C4" s="199"/>
      <c r="D4" s="205" t="s">
        <v>3</v>
      </c>
      <c r="E4" s="214">
        <v>2008</v>
      </c>
      <c r="F4" s="214">
        <v>2009</v>
      </c>
      <c r="G4" s="214">
        <v>2010</v>
      </c>
      <c r="H4" s="214">
        <v>2011</v>
      </c>
      <c r="I4" s="214">
        <v>2012</v>
      </c>
      <c r="J4" s="214">
        <v>2013</v>
      </c>
      <c r="K4" s="214">
        <v>2014</v>
      </c>
      <c r="L4" s="214">
        <v>2015</v>
      </c>
      <c r="M4" s="214">
        <v>2016</v>
      </c>
      <c r="N4" s="214">
        <v>2017</v>
      </c>
      <c r="O4" s="214">
        <v>2018</v>
      </c>
      <c r="P4" s="214">
        <v>2019</v>
      </c>
      <c r="Q4" s="214">
        <v>2020</v>
      </c>
      <c r="R4" s="216" t="s">
        <v>123</v>
      </c>
      <c r="S4" s="217"/>
    </row>
    <row r="5" spans="1:19" s="63" customFormat="1" ht="15" customHeight="1" x14ac:dyDescent="0.2">
      <c r="A5" s="205"/>
      <c r="B5" s="199"/>
      <c r="C5" s="199"/>
      <c r="D5" s="205"/>
      <c r="E5" s="214"/>
      <c r="F5" s="214"/>
      <c r="G5" s="214"/>
      <c r="H5" s="214"/>
      <c r="I5" s="214"/>
      <c r="J5" s="214"/>
      <c r="K5" s="214"/>
      <c r="L5" s="214"/>
      <c r="M5" s="214"/>
      <c r="N5" s="214"/>
      <c r="O5" s="214"/>
      <c r="P5" s="214"/>
      <c r="Q5" s="214"/>
      <c r="R5" s="123" t="s">
        <v>4</v>
      </c>
      <c r="S5" s="123" t="s">
        <v>5</v>
      </c>
    </row>
    <row r="6" spans="1:19" s="63" customFormat="1" ht="13.5" customHeight="1" x14ac:dyDescent="0.2">
      <c r="A6" s="120">
        <v>1</v>
      </c>
      <c r="B6" s="199" t="s">
        <v>6</v>
      </c>
      <c r="C6" s="199"/>
      <c r="D6" s="120" t="s">
        <v>7</v>
      </c>
      <c r="E6" s="64">
        <v>8</v>
      </c>
      <c r="F6" s="64">
        <v>8</v>
      </c>
      <c r="G6" s="64">
        <v>8</v>
      </c>
      <c r="H6" s="11">
        <v>8</v>
      </c>
      <c r="I6" s="11">
        <v>8</v>
      </c>
      <c r="J6" s="11">
        <v>8</v>
      </c>
      <c r="K6" s="11">
        <v>8</v>
      </c>
      <c r="L6" s="11">
        <v>8</v>
      </c>
      <c r="M6" s="11">
        <v>8</v>
      </c>
      <c r="N6" s="11">
        <v>8</v>
      </c>
      <c r="O6" s="11">
        <v>8</v>
      </c>
      <c r="P6" s="11">
        <v>8</v>
      </c>
      <c r="Q6" s="36">
        <v>8</v>
      </c>
      <c r="R6" s="147">
        <f>Q6-P6</f>
        <v>0</v>
      </c>
      <c r="S6" s="127">
        <f>Q6/P6*100</f>
        <v>100</v>
      </c>
    </row>
    <row r="7" spans="1:19" s="63" customFormat="1" ht="13.5" customHeight="1" x14ac:dyDescent="0.2">
      <c r="A7" s="120">
        <v>2</v>
      </c>
      <c r="B7" s="199" t="s">
        <v>8</v>
      </c>
      <c r="C7" s="199"/>
      <c r="D7" s="120" t="s">
        <v>9</v>
      </c>
      <c r="E7" s="64">
        <v>16948</v>
      </c>
      <c r="F7" s="64">
        <v>16948</v>
      </c>
      <c r="G7" s="64">
        <v>16948</v>
      </c>
      <c r="H7" s="64">
        <v>16948</v>
      </c>
      <c r="I7" s="64">
        <v>16948</v>
      </c>
      <c r="J7" s="64">
        <v>16948</v>
      </c>
      <c r="K7" s="64">
        <v>16948</v>
      </c>
      <c r="L7" s="64">
        <v>16948</v>
      </c>
      <c r="M7" s="64">
        <v>16948</v>
      </c>
      <c r="N7" s="64">
        <v>16948</v>
      </c>
      <c r="O7" s="64">
        <v>16948</v>
      </c>
      <c r="P7" s="64">
        <v>16948</v>
      </c>
      <c r="Q7" s="35">
        <v>16948</v>
      </c>
      <c r="R7" s="147">
        <f t="shared" ref="R7:R70" si="0">Q7-P7</f>
        <v>0</v>
      </c>
      <c r="S7" s="127">
        <f t="shared" ref="S7:S70" si="1">Q7/P7*100</f>
        <v>100</v>
      </c>
    </row>
    <row r="8" spans="1:19" s="63" customFormat="1" ht="13.5" customHeight="1" x14ac:dyDescent="0.2">
      <c r="A8" s="120">
        <v>3</v>
      </c>
      <c r="B8" s="199" t="s">
        <v>10</v>
      </c>
      <c r="C8" s="199"/>
      <c r="D8" s="120" t="s">
        <v>11</v>
      </c>
      <c r="E8" s="76">
        <v>216</v>
      </c>
      <c r="F8" s="76">
        <v>216</v>
      </c>
      <c r="G8" s="76">
        <v>216</v>
      </c>
      <c r="H8" s="76">
        <v>216</v>
      </c>
      <c r="I8" s="76">
        <v>216</v>
      </c>
      <c r="J8" s="76">
        <v>216</v>
      </c>
      <c r="K8" s="76">
        <v>216</v>
      </c>
      <c r="L8" s="76">
        <v>216</v>
      </c>
      <c r="M8" s="76">
        <v>216</v>
      </c>
      <c r="N8" s="76">
        <v>216</v>
      </c>
      <c r="O8" s="76">
        <v>216</v>
      </c>
      <c r="P8" s="76">
        <v>216</v>
      </c>
      <c r="Q8" s="35">
        <v>216</v>
      </c>
      <c r="R8" s="147">
        <f t="shared" si="0"/>
        <v>0</v>
      </c>
      <c r="S8" s="127">
        <f t="shared" si="1"/>
        <v>100</v>
      </c>
    </row>
    <row r="9" spans="1:19" s="63" customFormat="1" ht="18" customHeight="1" x14ac:dyDescent="0.2">
      <c r="A9" s="65">
        <v>4</v>
      </c>
      <c r="B9" s="209" t="s">
        <v>12</v>
      </c>
      <c r="C9" s="209"/>
      <c r="D9" s="9" t="s">
        <v>13</v>
      </c>
      <c r="E9" s="77">
        <v>1564</v>
      </c>
      <c r="F9" s="77">
        <v>1655</v>
      </c>
      <c r="G9" s="77">
        <v>1690</v>
      </c>
      <c r="H9" s="77">
        <v>1722</v>
      </c>
      <c r="I9" s="77">
        <v>1741</v>
      </c>
      <c r="J9" s="77">
        <f>J10+J11</f>
        <v>1760</v>
      </c>
      <c r="K9" s="77">
        <v>1777</v>
      </c>
      <c r="L9" s="77">
        <v>1821</v>
      </c>
      <c r="M9" s="77">
        <v>1830</v>
      </c>
      <c r="N9" s="108">
        <f>N10+N11</f>
        <v>1874</v>
      </c>
      <c r="O9" s="108">
        <f t="shared" ref="O9:Q9" si="2">O10+O11</f>
        <v>1912</v>
      </c>
      <c r="P9" s="108">
        <f t="shared" si="2"/>
        <v>1925</v>
      </c>
      <c r="Q9" s="10">
        <f t="shared" si="2"/>
        <v>1943</v>
      </c>
      <c r="R9" s="147">
        <f t="shared" si="0"/>
        <v>18</v>
      </c>
      <c r="S9" s="127">
        <f t="shared" si="1"/>
        <v>100.93506493506494</v>
      </c>
    </row>
    <row r="10" spans="1:19" s="63" customFormat="1" ht="13.5" customHeight="1" x14ac:dyDescent="0.2">
      <c r="A10" s="120">
        <v>5</v>
      </c>
      <c r="B10" s="199" t="s">
        <v>14</v>
      </c>
      <c r="C10" s="199"/>
      <c r="D10" s="120" t="s">
        <v>13</v>
      </c>
      <c r="E10" s="64">
        <v>683</v>
      </c>
      <c r="F10" s="64">
        <v>754</v>
      </c>
      <c r="G10" s="64">
        <v>781</v>
      </c>
      <c r="H10" s="64">
        <v>798</v>
      </c>
      <c r="I10" s="64">
        <v>808</v>
      </c>
      <c r="J10" s="64">
        <v>813</v>
      </c>
      <c r="K10" s="64">
        <v>823</v>
      </c>
      <c r="L10" s="64">
        <v>838</v>
      </c>
      <c r="M10" s="64">
        <v>832</v>
      </c>
      <c r="N10" s="66">
        <v>743</v>
      </c>
      <c r="O10" s="66">
        <v>803</v>
      </c>
      <c r="P10" s="66">
        <v>845</v>
      </c>
      <c r="Q10" s="7">
        <v>842</v>
      </c>
      <c r="R10" s="147">
        <f t="shared" si="0"/>
        <v>-3</v>
      </c>
      <c r="S10" s="127">
        <f t="shared" si="1"/>
        <v>99.644970414201183</v>
      </c>
    </row>
    <row r="11" spans="1:19" s="63" customFormat="1" ht="13.5" customHeight="1" x14ac:dyDescent="0.2">
      <c r="A11" s="120">
        <v>6</v>
      </c>
      <c r="B11" s="199" t="s">
        <v>15</v>
      </c>
      <c r="C11" s="199"/>
      <c r="D11" s="120" t="s">
        <v>13</v>
      </c>
      <c r="E11" s="76">
        <f>E9-E10</f>
        <v>881</v>
      </c>
      <c r="F11" s="76">
        <v>901</v>
      </c>
      <c r="G11" s="76">
        <v>909</v>
      </c>
      <c r="H11" s="76">
        <v>924</v>
      </c>
      <c r="I11" s="76">
        <v>933</v>
      </c>
      <c r="J11" s="76">
        <v>947</v>
      </c>
      <c r="K11" s="76">
        <v>954</v>
      </c>
      <c r="L11" s="76">
        <v>983</v>
      </c>
      <c r="M11" s="76">
        <v>998</v>
      </c>
      <c r="N11" s="66">
        <v>1131</v>
      </c>
      <c r="O11" s="66">
        <v>1109</v>
      </c>
      <c r="P11" s="66">
        <v>1080</v>
      </c>
      <c r="Q11" s="7">
        <v>1101</v>
      </c>
      <c r="R11" s="147">
        <f t="shared" si="0"/>
        <v>21</v>
      </c>
      <c r="S11" s="127">
        <f t="shared" si="1"/>
        <v>101.94444444444444</v>
      </c>
    </row>
    <row r="12" spans="1:19" s="63" customFormat="1" ht="13.5" customHeight="1" x14ac:dyDescent="0.2">
      <c r="A12" s="120">
        <v>7</v>
      </c>
      <c r="B12" s="199" t="s">
        <v>16</v>
      </c>
      <c r="C12" s="199"/>
      <c r="D12" s="120" t="s">
        <v>17</v>
      </c>
      <c r="E12" s="12">
        <f>E11/E9*100</f>
        <v>56.329923273657286</v>
      </c>
      <c r="F12" s="12">
        <v>54.44108761329305</v>
      </c>
      <c r="G12" s="12">
        <v>53.786982248520708</v>
      </c>
      <c r="H12" s="12">
        <v>53.658536585365859</v>
      </c>
      <c r="I12" s="12">
        <v>53.589890867317635</v>
      </c>
      <c r="J12" s="12">
        <f>J11/J9*100</f>
        <v>53.806818181818187</v>
      </c>
      <c r="K12" s="12">
        <f>K11/K9*100</f>
        <v>53.685987619583564</v>
      </c>
      <c r="L12" s="12">
        <f>L11/L9*100</f>
        <v>53.981328940142781</v>
      </c>
      <c r="M12" s="12">
        <v>54.535519125683066</v>
      </c>
      <c r="N12" s="105">
        <f t="shared" ref="N12:Q12" si="3">N11/N9*100</f>
        <v>60.352187833511209</v>
      </c>
      <c r="O12" s="105">
        <f t="shared" si="3"/>
        <v>58.002092050209207</v>
      </c>
      <c r="P12" s="105">
        <f t="shared" si="3"/>
        <v>56.103896103896098</v>
      </c>
      <c r="Q12" s="14">
        <f t="shared" si="3"/>
        <v>56.664951106536286</v>
      </c>
      <c r="R12" s="147">
        <f t="shared" si="0"/>
        <v>0.56105500264018815</v>
      </c>
      <c r="S12" s="127">
        <f t="shared" si="1"/>
        <v>101.00002859266885</v>
      </c>
    </row>
    <row r="13" spans="1:19" s="63" customFormat="1" ht="13.5" customHeight="1" x14ac:dyDescent="0.2">
      <c r="A13" s="120">
        <v>8</v>
      </c>
      <c r="B13" s="199" t="s">
        <v>18</v>
      </c>
      <c r="C13" s="199"/>
      <c r="D13" s="120" t="s">
        <v>13</v>
      </c>
      <c r="E13" s="64">
        <v>325</v>
      </c>
      <c r="F13" s="64">
        <v>395</v>
      </c>
      <c r="G13" s="64">
        <v>417</v>
      </c>
      <c r="H13" s="11">
        <v>438</v>
      </c>
      <c r="I13" s="11">
        <v>439</v>
      </c>
      <c r="J13" s="11">
        <v>435</v>
      </c>
      <c r="K13" s="11">
        <v>434</v>
      </c>
      <c r="L13" s="11">
        <v>454</v>
      </c>
      <c r="M13" s="11">
        <v>456</v>
      </c>
      <c r="N13" s="66">
        <v>470</v>
      </c>
      <c r="O13" s="140">
        <v>487</v>
      </c>
      <c r="P13" s="154"/>
      <c r="Q13" s="109">
        <v>515</v>
      </c>
      <c r="R13" s="147">
        <f t="shared" si="0"/>
        <v>515</v>
      </c>
      <c r="S13" s="127" t="e">
        <f t="shared" si="1"/>
        <v>#DIV/0!</v>
      </c>
    </row>
    <row r="14" spans="1:19" s="63" customFormat="1" ht="13.5" customHeight="1" x14ac:dyDescent="0.2">
      <c r="A14" s="120">
        <v>9</v>
      </c>
      <c r="B14" s="213" t="s">
        <v>19</v>
      </c>
      <c r="C14" s="213"/>
      <c r="D14" s="120" t="s">
        <v>17</v>
      </c>
      <c r="E14" s="12">
        <f>E13/E9*100</f>
        <v>20.78005115089514</v>
      </c>
      <c r="F14" s="12">
        <v>23.867069486404834</v>
      </c>
      <c r="G14" s="12">
        <v>24.674556213017752</v>
      </c>
      <c r="H14" s="12">
        <v>25.435540069686414</v>
      </c>
      <c r="I14" s="12">
        <v>25.215393452039059</v>
      </c>
      <c r="J14" s="12">
        <f>J13/J9*100</f>
        <v>24.71590909090909</v>
      </c>
      <c r="K14" s="12">
        <f>K13/K9*100</f>
        <v>24.42318514350028</v>
      </c>
      <c r="L14" s="12">
        <f t="shared" ref="L14:Q14" si="4">L13/L9*100</f>
        <v>24.931356397583745</v>
      </c>
      <c r="M14" s="12">
        <f t="shared" si="4"/>
        <v>24.918032786885249</v>
      </c>
      <c r="N14" s="12">
        <f t="shared" si="4"/>
        <v>25.080042689434368</v>
      </c>
      <c r="O14" s="162">
        <f t="shared" si="4"/>
        <v>25.47071129707113</v>
      </c>
      <c r="P14" s="158">
        <f t="shared" si="4"/>
        <v>0</v>
      </c>
      <c r="Q14" s="156">
        <f t="shared" si="4"/>
        <v>26.505404014410704</v>
      </c>
      <c r="R14" s="147">
        <f t="shared" si="0"/>
        <v>26.505404014410704</v>
      </c>
      <c r="S14" s="127" t="e">
        <f t="shared" si="1"/>
        <v>#DIV/0!</v>
      </c>
    </row>
    <row r="15" spans="1:19" s="63" customFormat="1" ht="20.25" customHeight="1" x14ac:dyDescent="0.2">
      <c r="A15" s="120">
        <v>10</v>
      </c>
      <c r="B15" s="199" t="s">
        <v>20</v>
      </c>
      <c r="C15" s="199"/>
      <c r="D15" s="120" t="s">
        <v>13</v>
      </c>
      <c r="E15" s="64">
        <v>522</v>
      </c>
      <c r="F15" s="64">
        <v>600</v>
      </c>
      <c r="G15" s="64">
        <v>608</v>
      </c>
      <c r="H15" s="11">
        <v>680</v>
      </c>
      <c r="I15" s="11">
        <v>700</v>
      </c>
      <c r="J15" s="11">
        <v>708</v>
      </c>
      <c r="K15" s="11">
        <v>715</v>
      </c>
      <c r="L15" s="11">
        <v>773</v>
      </c>
      <c r="M15" s="11">
        <v>782</v>
      </c>
      <c r="N15" s="66">
        <v>807</v>
      </c>
      <c r="O15" s="140">
        <v>820</v>
      </c>
      <c r="P15" s="154"/>
      <c r="Q15" s="109">
        <v>834</v>
      </c>
      <c r="R15" s="147">
        <f t="shared" si="0"/>
        <v>834</v>
      </c>
      <c r="S15" s="127" t="e">
        <f t="shared" si="1"/>
        <v>#DIV/0!</v>
      </c>
    </row>
    <row r="16" spans="1:19" s="63" customFormat="1" ht="13.5" customHeight="1" x14ac:dyDescent="0.2">
      <c r="A16" s="120">
        <v>11</v>
      </c>
      <c r="B16" s="213" t="s">
        <v>19</v>
      </c>
      <c r="C16" s="213"/>
      <c r="D16" s="120" t="s">
        <v>17</v>
      </c>
      <c r="E16" s="12">
        <f>E15/E9*100</f>
        <v>33.375959079283888</v>
      </c>
      <c r="F16" s="12">
        <v>36.253776435045317</v>
      </c>
      <c r="G16" s="12">
        <v>35.976331360946745</v>
      </c>
      <c r="H16" s="12">
        <v>39.48896631823461</v>
      </c>
      <c r="I16" s="12">
        <v>40.2067777139575</v>
      </c>
      <c r="J16" s="12">
        <f>J15/J9*100</f>
        <v>40.227272727272727</v>
      </c>
      <c r="K16" s="12">
        <f>K15/K9*100</f>
        <v>40.236353404614519</v>
      </c>
      <c r="L16" s="12">
        <f t="shared" ref="L16:Q16" si="5">L15/L9*100</f>
        <v>42.44920373421197</v>
      </c>
      <c r="M16" s="12">
        <f t="shared" si="5"/>
        <v>42.732240437158467</v>
      </c>
      <c r="N16" s="12">
        <f t="shared" si="5"/>
        <v>43.062966915688364</v>
      </c>
      <c r="O16" s="162">
        <f t="shared" si="5"/>
        <v>42.887029288702927</v>
      </c>
      <c r="P16" s="158">
        <f t="shared" si="5"/>
        <v>0</v>
      </c>
      <c r="Q16" s="156">
        <f t="shared" si="5"/>
        <v>42.923314462171895</v>
      </c>
      <c r="R16" s="147">
        <f t="shared" si="0"/>
        <v>42.923314462171895</v>
      </c>
      <c r="S16" s="127" t="e">
        <f t="shared" si="1"/>
        <v>#DIV/0!</v>
      </c>
    </row>
    <row r="17" spans="1:22" s="63" customFormat="1" ht="13.5" customHeight="1" x14ac:dyDescent="0.2">
      <c r="A17" s="120">
        <v>12</v>
      </c>
      <c r="B17" s="199" t="s">
        <v>21</v>
      </c>
      <c r="C17" s="199"/>
      <c r="D17" s="120" t="s">
        <v>13</v>
      </c>
      <c r="E17" s="64">
        <v>405</v>
      </c>
      <c r="F17" s="64">
        <v>455</v>
      </c>
      <c r="G17" s="64">
        <v>574</v>
      </c>
      <c r="H17" s="11">
        <v>667</v>
      </c>
      <c r="I17" s="11">
        <v>697</v>
      </c>
      <c r="J17" s="11">
        <v>758</v>
      </c>
      <c r="K17" s="11">
        <v>782</v>
      </c>
      <c r="L17" s="11"/>
      <c r="M17" s="11">
        <v>937</v>
      </c>
      <c r="N17" s="66">
        <v>972</v>
      </c>
      <c r="O17" s="140">
        <v>952</v>
      </c>
      <c r="P17" s="154"/>
      <c r="Q17" s="109">
        <v>1201</v>
      </c>
      <c r="R17" s="147">
        <f t="shared" si="0"/>
        <v>1201</v>
      </c>
      <c r="S17" s="127" t="e">
        <f t="shared" si="1"/>
        <v>#DIV/0!</v>
      </c>
    </row>
    <row r="18" spans="1:22" s="63" customFormat="1" ht="13.5" customHeight="1" x14ac:dyDescent="0.2">
      <c r="A18" s="120">
        <v>13</v>
      </c>
      <c r="B18" s="213" t="s">
        <v>19</v>
      </c>
      <c r="C18" s="213"/>
      <c r="D18" s="120" t="s">
        <v>17</v>
      </c>
      <c r="E18" s="12">
        <f>E17/E9*100</f>
        <v>25.895140664961637</v>
      </c>
      <c r="F18" s="12">
        <v>27.492447129909365</v>
      </c>
      <c r="G18" s="12">
        <v>33.964497041420117</v>
      </c>
      <c r="H18" s="12">
        <v>38.734030197444831</v>
      </c>
      <c r="I18" s="12">
        <v>40.034462952326251</v>
      </c>
      <c r="J18" s="12">
        <f>J17/J9*100</f>
        <v>43.068181818181813</v>
      </c>
      <c r="K18" s="12">
        <f>K17/K9*100</f>
        <v>44.006752954417557</v>
      </c>
      <c r="L18" s="12">
        <f t="shared" ref="L18:Q18" si="6">L17/L9*100</f>
        <v>0</v>
      </c>
      <c r="M18" s="12">
        <f t="shared" si="6"/>
        <v>51.202185792349731</v>
      </c>
      <c r="N18" s="12">
        <f t="shared" si="6"/>
        <v>51.867662753468515</v>
      </c>
      <c r="O18" s="162">
        <f t="shared" si="6"/>
        <v>49.7907949790795</v>
      </c>
      <c r="P18" s="158">
        <f t="shared" si="6"/>
        <v>0</v>
      </c>
      <c r="Q18" s="156">
        <f t="shared" si="6"/>
        <v>61.811631497683997</v>
      </c>
      <c r="R18" s="147">
        <f t="shared" si="0"/>
        <v>61.811631497683997</v>
      </c>
      <c r="S18" s="127" t="e">
        <f t="shared" si="1"/>
        <v>#DIV/0!</v>
      </c>
    </row>
    <row r="19" spans="1:22" s="63" customFormat="1" ht="18" customHeight="1" x14ac:dyDescent="0.2">
      <c r="A19" s="65">
        <v>14</v>
      </c>
      <c r="B19" s="209" t="s">
        <v>22</v>
      </c>
      <c r="C19" s="209"/>
      <c r="D19" s="9" t="s">
        <v>23</v>
      </c>
      <c r="E19" s="77">
        <v>6309</v>
      </c>
      <c r="F19" s="77">
        <v>6439</v>
      </c>
      <c r="G19" s="77">
        <v>6483</v>
      </c>
      <c r="H19" s="77">
        <v>6474</v>
      </c>
      <c r="I19" s="77">
        <v>6527</v>
      </c>
      <c r="J19" s="77">
        <f>J20+J21</f>
        <v>6526</v>
      </c>
      <c r="K19" s="77">
        <v>6549</v>
      </c>
      <c r="L19" s="77">
        <v>6476</v>
      </c>
      <c r="M19" s="77">
        <v>6618</v>
      </c>
      <c r="N19" s="22">
        <f t="shared" ref="N19:Q19" si="7">N20+N21</f>
        <v>6677</v>
      </c>
      <c r="O19" s="22">
        <f t="shared" si="7"/>
        <v>6800</v>
      </c>
      <c r="P19" s="22">
        <f t="shared" si="7"/>
        <v>6770</v>
      </c>
      <c r="Q19" s="38">
        <f t="shared" si="7"/>
        <v>6884</v>
      </c>
      <c r="R19" s="147">
        <f t="shared" si="0"/>
        <v>114</v>
      </c>
      <c r="S19" s="127">
        <f t="shared" si="1"/>
        <v>101.68389955686854</v>
      </c>
    </row>
    <row r="20" spans="1:22" s="63" customFormat="1" ht="13.5" customHeight="1" x14ac:dyDescent="0.2">
      <c r="A20" s="120">
        <v>15</v>
      </c>
      <c r="B20" s="199" t="s">
        <v>24</v>
      </c>
      <c r="C20" s="199"/>
      <c r="D20" s="120" t="s">
        <v>23</v>
      </c>
      <c r="E20" s="64">
        <v>3223</v>
      </c>
      <c r="F20" s="64">
        <v>3310</v>
      </c>
      <c r="G20" s="64">
        <v>3324</v>
      </c>
      <c r="H20" s="64">
        <v>3316</v>
      </c>
      <c r="I20" s="64">
        <v>3337</v>
      </c>
      <c r="J20" s="64">
        <v>3336</v>
      </c>
      <c r="K20" s="64">
        <v>3362</v>
      </c>
      <c r="L20" s="64">
        <v>3327</v>
      </c>
      <c r="M20" s="64">
        <v>3383</v>
      </c>
      <c r="N20" s="64">
        <v>3434</v>
      </c>
      <c r="O20" s="64">
        <v>3511</v>
      </c>
      <c r="P20" s="64">
        <v>3497</v>
      </c>
      <c r="Q20" s="35">
        <v>3545</v>
      </c>
      <c r="R20" s="147">
        <f t="shared" si="0"/>
        <v>48</v>
      </c>
      <c r="S20" s="127">
        <f t="shared" si="1"/>
        <v>101.37260509007722</v>
      </c>
    </row>
    <row r="21" spans="1:22" s="63" customFormat="1" ht="13.5" customHeight="1" x14ac:dyDescent="0.2">
      <c r="A21" s="120">
        <v>16</v>
      </c>
      <c r="B21" s="199" t="s">
        <v>25</v>
      </c>
      <c r="C21" s="199"/>
      <c r="D21" s="120" t="s">
        <v>23</v>
      </c>
      <c r="E21" s="64">
        <f>E19-E20</f>
        <v>3086</v>
      </c>
      <c r="F21" s="64">
        <v>3129</v>
      </c>
      <c r="G21" s="64">
        <v>3159</v>
      </c>
      <c r="H21" s="64">
        <v>3158</v>
      </c>
      <c r="I21" s="64">
        <v>3190</v>
      </c>
      <c r="J21" s="64">
        <v>3190</v>
      </c>
      <c r="K21" s="64">
        <v>3187</v>
      </c>
      <c r="L21" s="64">
        <v>3149</v>
      </c>
      <c r="M21" s="64">
        <v>3235</v>
      </c>
      <c r="N21" s="64">
        <v>3243</v>
      </c>
      <c r="O21" s="64">
        <v>3289</v>
      </c>
      <c r="P21" s="64">
        <v>3273</v>
      </c>
      <c r="Q21" s="35">
        <v>3339</v>
      </c>
      <c r="R21" s="147">
        <f t="shared" si="0"/>
        <v>66</v>
      </c>
      <c r="S21" s="127">
        <f t="shared" si="1"/>
        <v>102.01649862511456</v>
      </c>
    </row>
    <row r="22" spans="1:22" s="63" customFormat="1" ht="13.5" customHeight="1" x14ac:dyDescent="0.2">
      <c r="A22" s="120">
        <v>17</v>
      </c>
      <c r="B22" s="199" t="s">
        <v>26</v>
      </c>
      <c r="C22" s="199"/>
      <c r="D22" s="120" t="s">
        <v>23</v>
      </c>
      <c r="E22" s="64">
        <v>2691</v>
      </c>
      <c r="F22" s="64">
        <v>2813</v>
      </c>
      <c r="G22" s="64">
        <v>2889</v>
      </c>
      <c r="H22" s="64">
        <v>2916</v>
      </c>
      <c r="I22" s="64">
        <v>2943</v>
      </c>
      <c r="J22" s="64">
        <v>2938</v>
      </c>
      <c r="K22" s="64">
        <v>2957</v>
      </c>
      <c r="L22" s="64">
        <v>2874</v>
      </c>
      <c r="M22" s="64">
        <v>2940</v>
      </c>
      <c r="N22" s="64">
        <v>2701</v>
      </c>
      <c r="O22" s="64">
        <v>2806</v>
      </c>
      <c r="P22" s="64">
        <v>2933</v>
      </c>
      <c r="Q22" s="35">
        <v>2930</v>
      </c>
      <c r="R22" s="147">
        <f t="shared" si="0"/>
        <v>-3</v>
      </c>
      <c r="S22" s="127">
        <f t="shared" si="1"/>
        <v>99.897715649505628</v>
      </c>
      <c r="U22" s="118"/>
      <c r="V22" s="5"/>
    </row>
    <row r="23" spans="1:22" s="63" customFormat="1" ht="13.5" customHeight="1" x14ac:dyDescent="0.2">
      <c r="A23" s="120">
        <v>18</v>
      </c>
      <c r="B23" s="212" t="s">
        <v>15</v>
      </c>
      <c r="C23" s="212"/>
      <c r="D23" s="120" t="s">
        <v>23</v>
      </c>
      <c r="E23" s="64">
        <f>E19-E22</f>
        <v>3618</v>
      </c>
      <c r="F23" s="64">
        <v>3626</v>
      </c>
      <c r="G23" s="64">
        <v>3594</v>
      </c>
      <c r="H23" s="64">
        <v>3558</v>
      </c>
      <c r="I23" s="64">
        <v>3584</v>
      </c>
      <c r="J23" s="64">
        <v>3588</v>
      </c>
      <c r="K23" s="64">
        <v>3592</v>
      </c>
      <c r="L23" s="64">
        <v>3602</v>
      </c>
      <c r="M23" s="64">
        <v>3678</v>
      </c>
      <c r="N23" s="64">
        <v>3976</v>
      </c>
      <c r="O23" s="64">
        <v>3994</v>
      </c>
      <c r="P23" s="64">
        <v>3837</v>
      </c>
      <c r="Q23" s="35">
        <v>3954</v>
      </c>
      <c r="R23" s="147">
        <f t="shared" si="0"/>
        <v>117</v>
      </c>
      <c r="S23" s="127">
        <f t="shared" si="1"/>
        <v>103.04925723221268</v>
      </c>
      <c r="U23" s="5"/>
      <c r="V23" s="5"/>
    </row>
    <row r="24" spans="1:22" s="63" customFormat="1" ht="13.5" customHeight="1" x14ac:dyDescent="0.2">
      <c r="A24" s="120">
        <v>19</v>
      </c>
      <c r="B24" s="199" t="s">
        <v>27</v>
      </c>
      <c r="C24" s="199"/>
      <c r="D24" s="120" t="s">
        <v>23</v>
      </c>
      <c r="E24" s="64">
        <f>E19-E25-E26</f>
        <v>2003</v>
      </c>
      <c r="F24" s="64">
        <v>2025</v>
      </c>
      <c r="G24" s="64">
        <v>2026</v>
      </c>
      <c r="H24" s="64">
        <v>2040</v>
      </c>
      <c r="I24" s="64">
        <v>2058</v>
      </c>
      <c r="J24" s="64">
        <v>2040</v>
      </c>
      <c r="K24" s="64">
        <v>2030</v>
      </c>
      <c r="L24" s="64">
        <v>2064</v>
      </c>
      <c r="M24" s="64">
        <v>2078</v>
      </c>
      <c r="N24" s="64">
        <v>2062</v>
      </c>
      <c r="O24" s="64">
        <v>2147</v>
      </c>
      <c r="P24" s="64">
        <v>2132</v>
      </c>
      <c r="Q24" s="35">
        <v>2182</v>
      </c>
      <c r="R24" s="147">
        <f t="shared" si="0"/>
        <v>50</v>
      </c>
      <c r="S24" s="127">
        <f t="shared" si="1"/>
        <v>102.34521575984992</v>
      </c>
      <c r="U24" s="118"/>
      <c r="V24" s="5"/>
    </row>
    <row r="25" spans="1:22" s="63" customFormat="1" ht="13.5" customHeight="1" x14ac:dyDescent="0.2">
      <c r="A25" s="120">
        <v>20</v>
      </c>
      <c r="B25" s="211" t="s">
        <v>28</v>
      </c>
      <c r="C25" s="211"/>
      <c r="D25" s="120" t="s">
        <v>23</v>
      </c>
      <c r="E25" s="64">
        <v>4062</v>
      </c>
      <c r="F25" s="64">
        <v>4189</v>
      </c>
      <c r="G25" s="64">
        <v>4224</v>
      </c>
      <c r="H25" s="64">
        <v>4207</v>
      </c>
      <c r="I25" s="64">
        <v>4225</v>
      </c>
      <c r="J25" s="64">
        <v>4236</v>
      </c>
      <c r="K25" s="64">
        <v>4255</v>
      </c>
      <c r="L25" s="64">
        <v>4136</v>
      </c>
      <c r="M25" s="64">
        <v>4238</v>
      </c>
      <c r="N25" s="64">
        <v>4295</v>
      </c>
      <c r="O25" s="64">
        <v>4301</v>
      </c>
      <c r="P25" s="64">
        <v>4259</v>
      </c>
      <c r="Q25" s="35">
        <v>2275</v>
      </c>
      <c r="R25" s="147">
        <f t="shared" si="0"/>
        <v>-1984</v>
      </c>
      <c r="S25" s="127">
        <f t="shared" si="1"/>
        <v>53.416294904907261</v>
      </c>
    </row>
    <row r="26" spans="1:22" s="63" customFormat="1" ht="13.5" customHeight="1" x14ac:dyDescent="0.2">
      <c r="A26" s="120">
        <v>21</v>
      </c>
      <c r="B26" s="211" t="s">
        <v>29</v>
      </c>
      <c r="C26" s="211"/>
      <c r="D26" s="120" t="s">
        <v>23</v>
      </c>
      <c r="E26" s="76">
        <v>244</v>
      </c>
      <c r="F26" s="76">
        <v>225</v>
      </c>
      <c r="G26" s="76">
        <v>233</v>
      </c>
      <c r="H26" s="76">
        <v>227</v>
      </c>
      <c r="I26" s="76">
        <v>244</v>
      </c>
      <c r="J26" s="76">
        <v>250</v>
      </c>
      <c r="K26" s="76">
        <v>264</v>
      </c>
      <c r="L26" s="76">
        <v>276</v>
      </c>
      <c r="M26" s="76">
        <v>302</v>
      </c>
      <c r="N26" s="76">
        <v>320</v>
      </c>
      <c r="O26" s="76">
        <v>352</v>
      </c>
      <c r="P26" s="76">
        <v>379</v>
      </c>
      <c r="Q26" s="35">
        <v>424</v>
      </c>
      <c r="R26" s="147">
        <f t="shared" si="0"/>
        <v>45</v>
      </c>
      <c r="S26" s="127">
        <f t="shared" si="1"/>
        <v>111.87335092348285</v>
      </c>
    </row>
    <row r="27" spans="1:22" s="63" customFormat="1" ht="13.5" customHeight="1" x14ac:dyDescent="0.2">
      <c r="A27" s="120">
        <v>22</v>
      </c>
      <c r="B27" s="199" t="s">
        <v>30</v>
      </c>
      <c r="C27" s="199"/>
      <c r="D27" s="120" t="s">
        <v>23</v>
      </c>
      <c r="E27" s="11">
        <v>13</v>
      </c>
      <c r="F27" s="11">
        <v>14</v>
      </c>
      <c r="G27" s="11">
        <v>13</v>
      </c>
      <c r="H27" s="11">
        <v>13</v>
      </c>
      <c r="I27" s="11">
        <v>7</v>
      </c>
      <c r="J27" s="11">
        <v>2</v>
      </c>
      <c r="K27" s="11">
        <v>3</v>
      </c>
      <c r="L27" s="11">
        <v>8</v>
      </c>
      <c r="M27" s="11">
        <v>6</v>
      </c>
      <c r="N27" s="11">
        <v>6</v>
      </c>
      <c r="O27" s="11">
        <v>7</v>
      </c>
      <c r="P27" s="11">
        <v>5</v>
      </c>
      <c r="Q27" s="36">
        <v>8</v>
      </c>
      <c r="R27" s="147">
        <f t="shared" si="0"/>
        <v>3</v>
      </c>
      <c r="S27" s="127">
        <f t="shared" si="1"/>
        <v>160</v>
      </c>
    </row>
    <row r="28" spans="1:22" s="63" customFormat="1" ht="13.5" customHeight="1" x14ac:dyDescent="0.2">
      <c r="A28" s="120">
        <v>23</v>
      </c>
      <c r="B28" s="199" t="s">
        <v>31</v>
      </c>
      <c r="C28" s="199"/>
      <c r="D28" s="120" t="s">
        <v>23</v>
      </c>
      <c r="E28" s="11">
        <v>179</v>
      </c>
      <c r="F28" s="11">
        <v>154</v>
      </c>
      <c r="G28" s="11">
        <v>126</v>
      </c>
      <c r="H28" s="11">
        <v>116</v>
      </c>
      <c r="I28" s="11">
        <v>112</v>
      </c>
      <c r="J28" s="11">
        <v>109</v>
      </c>
      <c r="K28" s="11">
        <v>119</v>
      </c>
      <c r="L28" s="11">
        <v>108</v>
      </c>
      <c r="M28" s="11">
        <v>109</v>
      </c>
      <c r="N28" s="11">
        <v>120</v>
      </c>
      <c r="O28" s="11">
        <v>131</v>
      </c>
      <c r="P28" s="11">
        <v>129</v>
      </c>
      <c r="Q28" s="36">
        <v>130</v>
      </c>
      <c r="R28" s="147">
        <f t="shared" si="0"/>
        <v>1</v>
      </c>
      <c r="S28" s="127">
        <f t="shared" si="1"/>
        <v>100.77519379844961</v>
      </c>
    </row>
    <row r="29" spans="1:22" s="63" customFormat="1" ht="13.5" customHeight="1" x14ac:dyDescent="0.2">
      <c r="A29" s="120">
        <v>24</v>
      </c>
      <c r="B29" s="199" t="s">
        <v>32</v>
      </c>
      <c r="C29" s="199"/>
      <c r="D29" s="120" t="s">
        <v>23</v>
      </c>
      <c r="E29" s="11">
        <v>159</v>
      </c>
      <c r="F29" s="11">
        <v>182</v>
      </c>
      <c r="G29" s="11">
        <v>182</v>
      </c>
      <c r="H29" s="11">
        <v>221</v>
      </c>
      <c r="I29" s="11">
        <v>271</v>
      </c>
      <c r="J29" s="11">
        <v>208</v>
      </c>
      <c r="K29" s="11">
        <v>207</v>
      </c>
      <c r="L29" s="11">
        <v>206</v>
      </c>
      <c r="M29" s="11">
        <v>229</v>
      </c>
      <c r="N29" s="11">
        <v>233</v>
      </c>
      <c r="O29" s="11">
        <v>253</v>
      </c>
      <c r="P29" s="11">
        <v>276</v>
      </c>
      <c r="Q29" s="36">
        <v>277</v>
      </c>
      <c r="R29" s="147">
        <f t="shared" si="0"/>
        <v>1</v>
      </c>
      <c r="S29" s="127">
        <f t="shared" si="1"/>
        <v>100.36231884057972</v>
      </c>
    </row>
    <row r="30" spans="1:22" s="63" customFormat="1" ht="13.5" customHeight="1" x14ac:dyDescent="0.2">
      <c r="A30" s="120">
        <v>25</v>
      </c>
      <c r="B30" s="199" t="s">
        <v>33</v>
      </c>
      <c r="C30" s="199"/>
      <c r="D30" s="120" t="s">
        <v>23</v>
      </c>
      <c r="E30" s="11">
        <v>50</v>
      </c>
      <c r="F30" s="11">
        <v>21</v>
      </c>
      <c r="G30" s="11">
        <v>24</v>
      </c>
      <c r="H30" s="11">
        <v>37</v>
      </c>
      <c r="I30" s="11">
        <v>29</v>
      </c>
      <c r="J30" s="11">
        <v>47</v>
      </c>
      <c r="K30" s="11">
        <v>22</v>
      </c>
      <c r="L30" s="11">
        <v>75</v>
      </c>
      <c r="M30" s="11">
        <v>56</v>
      </c>
      <c r="N30" s="11">
        <v>75</v>
      </c>
      <c r="O30" s="11">
        <v>70</v>
      </c>
      <c r="P30" s="11">
        <v>26</v>
      </c>
      <c r="Q30" s="36">
        <v>83</v>
      </c>
      <c r="R30" s="147">
        <f t="shared" si="0"/>
        <v>57</v>
      </c>
      <c r="S30" s="127">
        <f t="shared" si="1"/>
        <v>319.23076923076923</v>
      </c>
    </row>
    <row r="31" spans="1:22" s="63" customFormat="1" ht="13.5" customHeight="1" x14ac:dyDescent="0.2">
      <c r="A31" s="120">
        <v>26</v>
      </c>
      <c r="B31" s="199" t="s">
        <v>34</v>
      </c>
      <c r="C31" s="199"/>
      <c r="D31" s="120" t="s">
        <v>23</v>
      </c>
      <c r="E31" s="11">
        <v>42</v>
      </c>
      <c r="F31" s="11">
        <v>81</v>
      </c>
      <c r="G31" s="11">
        <v>47</v>
      </c>
      <c r="H31" s="11">
        <v>79</v>
      </c>
      <c r="I31" s="11">
        <v>50</v>
      </c>
      <c r="J31" s="11">
        <v>132</v>
      </c>
      <c r="K31" s="11">
        <v>115</v>
      </c>
      <c r="L31" s="11">
        <v>98</v>
      </c>
      <c r="M31" s="11">
        <v>93</v>
      </c>
      <c r="N31" s="11">
        <v>86</v>
      </c>
      <c r="O31" s="11">
        <v>49</v>
      </c>
      <c r="P31" s="154"/>
      <c r="Q31" s="109"/>
      <c r="R31" s="147">
        <f t="shared" si="0"/>
        <v>0</v>
      </c>
      <c r="S31" s="127" t="e">
        <f t="shared" si="1"/>
        <v>#DIV/0!</v>
      </c>
    </row>
    <row r="32" spans="1:22" s="113" customFormat="1" ht="13.5" customHeight="1" x14ac:dyDescent="0.2">
      <c r="A32" s="96">
        <v>27</v>
      </c>
      <c r="B32" s="210" t="s">
        <v>35</v>
      </c>
      <c r="C32" s="210"/>
      <c r="D32" s="96" t="s">
        <v>23</v>
      </c>
      <c r="E32" s="111">
        <v>2674</v>
      </c>
      <c r="F32" s="111">
        <v>2686</v>
      </c>
      <c r="G32" s="111">
        <v>2603</v>
      </c>
      <c r="H32" s="111">
        <v>2809</v>
      </c>
      <c r="I32" s="111">
        <v>2795</v>
      </c>
      <c r="J32" s="112">
        <v>2578</v>
      </c>
      <c r="K32" s="112">
        <v>2582</v>
      </c>
      <c r="L32" s="112"/>
      <c r="M32" s="112">
        <v>2422</v>
      </c>
      <c r="N32" s="112">
        <v>2464</v>
      </c>
      <c r="O32" s="161"/>
      <c r="P32" s="161"/>
      <c r="Q32" s="180"/>
      <c r="R32" s="147">
        <f t="shared" si="0"/>
        <v>0</v>
      </c>
      <c r="S32" s="127" t="e">
        <f t="shared" si="1"/>
        <v>#DIV/0!</v>
      </c>
    </row>
    <row r="33" spans="1:19" s="63" customFormat="1" ht="13.5" customHeight="1" x14ac:dyDescent="0.2">
      <c r="A33" s="120">
        <v>28</v>
      </c>
      <c r="B33" s="199" t="s">
        <v>36</v>
      </c>
      <c r="C33" s="199"/>
      <c r="D33" s="120" t="s">
        <v>23</v>
      </c>
      <c r="E33" s="11">
        <v>48</v>
      </c>
      <c r="F33" s="11">
        <v>74</v>
      </c>
      <c r="G33" s="11">
        <v>71</v>
      </c>
      <c r="H33" s="11">
        <v>48</v>
      </c>
      <c r="I33" s="11">
        <v>30</v>
      </c>
      <c r="J33" s="11">
        <v>31</v>
      </c>
      <c r="K33" s="11">
        <v>66</v>
      </c>
      <c r="L33" s="11">
        <v>14</v>
      </c>
      <c r="M33" s="11">
        <v>42</v>
      </c>
      <c r="N33" s="11">
        <v>178</v>
      </c>
      <c r="O33" s="11">
        <v>17</v>
      </c>
      <c r="P33" s="11">
        <v>35</v>
      </c>
      <c r="Q33" s="36">
        <v>50</v>
      </c>
      <c r="R33" s="147">
        <f t="shared" si="0"/>
        <v>15</v>
      </c>
      <c r="S33" s="127">
        <f t="shared" si="1"/>
        <v>142.85714285714286</v>
      </c>
    </row>
    <row r="34" spans="1:19" s="63" customFormat="1" ht="13.5" customHeight="1" x14ac:dyDescent="0.2">
      <c r="A34" s="120">
        <v>29</v>
      </c>
      <c r="B34" s="199" t="s">
        <v>37</v>
      </c>
      <c r="C34" s="199"/>
      <c r="D34" s="120" t="s">
        <v>23</v>
      </c>
      <c r="E34" s="11">
        <v>306</v>
      </c>
      <c r="F34" s="11">
        <v>207</v>
      </c>
      <c r="G34" s="11">
        <v>172</v>
      </c>
      <c r="H34" s="11">
        <v>245</v>
      </c>
      <c r="I34" s="11">
        <v>99</v>
      </c>
      <c r="J34" s="11">
        <v>74</v>
      </c>
      <c r="K34" s="11">
        <v>233</v>
      </c>
      <c r="L34" s="11">
        <v>212</v>
      </c>
      <c r="M34" s="11">
        <v>286</v>
      </c>
      <c r="N34" s="11">
        <v>308</v>
      </c>
      <c r="O34" s="11">
        <v>92</v>
      </c>
      <c r="P34" s="11">
        <v>169</v>
      </c>
      <c r="Q34" s="36">
        <v>110</v>
      </c>
      <c r="R34" s="147">
        <f t="shared" si="0"/>
        <v>-59</v>
      </c>
      <c r="S34" s="127">
        <f t="shared" si="1"/>
        <v>65.088757396449708</v>
      </c>
    </row>
    <row r="35" spans="1:19" s="63" customFormat="1" ht="27.75" customHeight="1" x14ac:dyDescent="0.2">
      <c r="A35" s="120">
        <v>30</v>
      </c>
      <c r="B35" s="199" t="s">
        <v>38</v>
      </c>
      <c r="C35" s="199"/>
      <c r="D35" s="120" t="s">
        <v>23</v>
      </c>
      <c r="E35" s="11">
        <v>216</v>
      </c>
      <c r="F35" s="11">
        <v>160</v>
      </c>
      <c r="G35" s="11">
        <v>168</v>
      </c>
      <c r="H35" s="11">
        <v>263</v>
      </c>
      <c r="I35" s="11">
        <v>74</v>
      </c>
      <c r="J35" s="11">
        <v>18</v>
      </c>
      <c r="K35" s="11">
        <v>95</v>
      </c>
      <c r="L35" s="11">
        <v>126</v>
      </c>
      <c r="M35" s="11">
        <v>86</v>
      </c>
      <c r="N35" s="11">
        <v>26</v>
      </c>
      <c r="O35" s="11">
        <v>22</v>
      </c>
      <c r="P35" s="11">
        <v>11</v>
      </c>
      <c r="Q35" s="36">
        <v>9</v>
      </c>
      <c r="R35" s="147">
        <f t="shared" si="0"/>
        <v>-2</v>
      </c>
      <c r="S35" s="127">
        <f t="shared" si="1"/>
        <v>81.818181818181827</v>
      </c>
    </row>
    <row r="36" spans="1:19" s="63" customFormat="1" ht="13.5" customHeight="1" x14ac:dyDescent="0.2">
      <c r="A36" s="120">
        <v>31</v>
      </c>
      <c r="B36" s="199" t="s">
        <v>39</v>
      </c>
      <c r="C36" s="199"/>
      <c r="D36" s="120" t="s">
        <v>40</v>
      </c>
      <c r="E36" s="79">
        <f>562.7+14.6</f>
        <v>577.30000000000007</v>
      </c>
      <c r="F36" s="79">
        <v>495.6</v>
      </c>
      <c r="G36" s="79">
        <v>753.6</v>
      </c>
      <c r="H36" s="79">
        <v>1206.0999999999999</v>
      </c>
      <c r="I36" s="79">
        <v>1781.9</v>
      </c>
      <c r="J36" s="79">
        <v>1879.7</v>
      </c>
      <c r="K36" s="79">
        <f>1631.3+100.6</f>
        <v>1731.8999999999999</v>
      </c>
      <c r="L36" s="79">
        <f>1755+179.1</f>
        <v>1934.1</v>
      </c>
      <c r="M36" s="79">
        <f>1574.4+310</f>
        <v>1884.4</v>
      </c>
      <c r="N36" s="79">
        <f>2509.2+382.4</f>
        <v>2891.6</v>
      </c>
      <c r="O36" s="79">
        <v>4361</v>
      </c>
      <c r="P36" s="79">
        <v>4521.5</v>
      </c>
      <c r="Q36" s="174"/>
      <c r="R36" s="147">
        <f t="shared" si="0"/>
        <v>-4521.5</v>
      </c>
      <c r="S36" s="127">
        <f t="shared" si="1"/>
        <v>0</v>
      </c>
    </row>
    <row r="37" spans="1:19" s="63" customFormat="1" ht="13.5" customHeight="1" x14ac:dyDescent="0.2">
      <c r="A37" s="120">
        <v>32</v>
      </c>
      <c r="B37" s="208" t="s">
        <v>41</v>
      </c>
      <c r="C37" s="208"/>
      <c r="D37" s="120" t="s">
        <v>40</v>
      </c>
      <c r="E37" s="79">
        <f>1140.1+17.9</f>
        <v>1158</v>
      </c>
      <c r="F37" s="79">
        <v>855.7</v>
      </c>
      <c r="G37" s="79">
        <v>1273.9000000000001</v>
      </c>
      <c r="H37" s="79">
        <v>2597.1</v>
      </c>
      <c r="I37" s="79">
        <v>3457.7</v>
      </c>
      <c r="J37" s="79">
        <v>6157.3</v>
      </c>
      <c r="K37" s="79">
        <f>7765.3+372.9</f>
        <v>8138.2</v>
      </c>
      <c r="L37" s="79">
        <f>8139.2+257.2</f>
        <v>8396.4</v>
      </c>
      <c r="M37" s="79">
        <f>8754.8+263.5</f>
        <v>9018.2999999999993</v>
      </c>
      <c r="N37" s="79">
        <f>10596.9+471.2</f>
        <v>11068.1</v>
      </c>
      <c r="O37" s="79">
        <v>13798.7</v>
      </c>
      <c r="P37" s="79">
        <v>12791.1</v>
      </c>
      <c r="Q37" s="174"/>
      <c r="R37" s="147">
        <f t="shared" si="0"/>
        <v>-12791.1</v>
      </c>
      <c r="S37" s="127">
        <f t="shared" si="1"/>
        <v>0</v>
      </c>
    </row>
    <row r="38" spans="1:19" s="63" customFormat="1" ht="13.5" customHeight="1" x14ac:dyDescent="0.2">
      <c r="A38" s="120">
        <v>33</v>
      </c>
      <c r="B38" s="199" t="s">
        <v>42</v>
      </c>
      <c r="C38" s="199"/>
      <c r="D38" s="120" t="s">
        <v>40</v>
      </c>
      <c r="E38" s="79">
        <v>235.8</v>
      </c>
      <c r="F38" s="79">
        <v>377.5</v>
      </c>
      <c r="G38" s="79">
        <v>368</v>
      </c>
      <c r="H38" s="79">
        <v>280.3</v>
      </c>
      <c r="I38" s="25">
        <v>431</v>
      </c>
      <c r="J38" s="80">
        <v>475.5</v>
      </c>
      <c r="K38" s="80">
        <v>479.3</v>
      </c>
      <c r="L38" s="80">
        <v>556.6</v>
      </c>
      <c r="M38" s="80">
        <v>575.6</v>
      </c>
      <c r="N38" s="80">
        <v>632.5</v>
      </c>
      <c r="O38" s="80">
        <v>2906.4</v>
      </c>
      <c r="P38" s="80">
        <v>3315.8</v>
      </c>
      <c r="Q38" s="18">
        <v>4337</v>
      </c>
      <c r="R38" s="147">
        <f t="shared" si="0"/>
        <v>1021.1999999999998</v>
      </c>
      <c r="S38" s="127">
        <f t="shared" si="1"/>
        <v>130.7979974666747</v>
      </c>
    </row>
    <row r="39" spans="1:19" s="63" customFormat="1" ht="13.5" customHeight="1" x14ac:dyDescent="0.2">
      <c r="A39" s="120">
        <v>34</v>
      </c>
      <c r="B39" s="208" t="s">
        <v>43</v>
      </c>
      <c r="C39" s="208"/>
      <c r="D39" s="120" t="s">
        <v>40</v>
      </c>
      <c r="E39" s="79">
        <v>156.4</v>
      </c>
      <c r="F39" s="79">
        <v>155.30000000000001</v>
      </c>
      <c r="G39" s="79">
        <v>174.2</v>
      </c>
      <c r="H39" s="79">
        <v>199.4</v>
      </c>
      <c r="I39" s="25">
        <v>413.2</v>
      </c>
      <c r="J39" s="80">
        <v>2892</v>
      </c>
      <c r="K39" s="80">
        <v>2801.5</v>
      </c>
      <c r="L39" s="80">
        <v>2440</v>
      </c>
      <c r="M39" s="80">
        <v>2787.7</v>
      </c>
      <c r="N39" s="80">
        <v>2865.2</v>
      </c>
      <c r="O39" s="80">
        <v>2849.8</v>
      </c>
      <c r="P39" s="80">
        <v>2492.1999999999998</v>
      </c>
      <c r="Q39" s="18">
        <v>3889.4</v>
      </c>
      <c r="R39" s="147">
        <f t="shared" si="0"/>
        <v>1397.2000000000003</v>
      </c>
      <c r="S39" s="127">
        <f t="shared" si="1"/>
        <v>156.06291629885243</v>
      </c>
    </row>
    <row r="40" spans="1:19" s="82" customFormat="1" ht="18" customHeight="1" x14ac:dyDescent="0.2">
      <c r="A40" s="65">
        <v>35</v>
      </c>
      <c r="B40" s="209" t="s">
        <v>44</v>
      </c>
      <c r="C40" s="209"/>
      <c r="D40" s="9" t="s">
        <v>13</v>
      </c>
      <c r="E40" s="81">
        <v>1186</v>
      </c>
      <c r="F40" s="81">
        <v>1193</v>
      </c>
      <c r="G40" s="81">
        <v>1180</v>
      </c>
      <c r="H40" s="81">
        <v>1166</v>
      </c>
      <c r="I40" s="81">
        <v>1140</v>
      </c>
      <c r="J40" s="81">
        <f>J41+J43+J45+J47</f>
        <v>1026</v>
      </c>
      <c r="K40" s="81">
        <v>991</v>
      </c>
      <c r="L40" s="10">
        <f>L41+L43+L45+L47</f>
        <v>1004</v>
      </c>
      <c r="M40" s="10">
        <v>1004</v>
      </c>
      <c r="N40" s="10">
        <v>1025</v>
      </c>
      <c r="O40" s="10">
        <v>1062</v>
      </c>
      <c r="P40" s="10">
        <v>1075</v>
      </c>
      <c r="Q40" s="153">
        <v>1146</v>
      </c>
      <c r="R40" s="147">
        <f t="shared" si="0"/>
        <v>71</v>
      </c>
      <c r="S40" s="127">
        <f t="shared" si="1"/>
        <v>106.6046511627907</v>
      </c>
    </row>
    <row r="41" spans="1:19" s="63" customFormat="1" ht="13.5" customHeight="1" x14ac:dyDescent="0.2">
      <c r="A41" s="120">
        <v>36</v>
      </c>
      <c r="B41" s="202" t="s">
        <v>45</v>
      </c>
      <c r="C41" s="19" t="s">
        <v>12</v>
      </c>
      <c r="D41" s="120" t="s">
        <v>13</v>
      </c>
      <c r="E41" s="64">
        <f>458+466</f>
        <v>924</v>
      </c>
      <c r="F41" s="64">
        <v>924</v>
      </c>
      <c r="G41" s="64">
        <v>908</v>
      </c>
      <c r="H41" s="64">
        <v>888</v>
      </c>
      <c r="I41" s="64">
        <v>848</v>
      </c>
      <c r="J41" s="64">
        <v>737</v>
      </c>
      <c r="K41" s="64">
        <v>679</v>
      </c>
      <c r="L41" s="7">
        <v>655</v>
      </c>
      <c r="M41" s="7">
        <v>620</v>
      </c>
      <c r="N41" s="7">
        <v>561</v>
      </c>
      <c r="O41" s="7">
        <v>544</v>
      </c>
      <c r="P41" s="7">
        <v>525</v>
      </c>
      <c r="Q41" s="109">
        <v>566</v>
      </c>
      <c r="R41" s="147">
        <f t="shared" si="0"/>
        <v>41</v>
      </c>
      <c r="S41" s="127">
        <f t="shared" si="1"/>
        <v>107.8095238095238</v>
      </c>
    </row>
    <row r="42" spans="1:19" s="63" customFormat="1" ht="13.5" customHeight="1" x14ac:dyDescent="0.2">
      <c r="A42" s="120">
        <v>37</v>
      </c>
      <c r="B42" s="202"/>
      <c r="C42" s="19" t="s">
        <v>46</v>
      </c>
      <c r="D42" s="120" t="s">
        <v>17</v>
      </c>
      <c r="E42" s="79">
        <f>E41/E40*100</f>
        <v>77.908937605396289</v>
      </c>
      <c r="F42" s="79">
        <v>77.451802179379712</v>
      </c>
      <c r="G42" s="79">
        <v>76.949152542372872</v>
      </c>
      <c r="H42" s="79">
        <v>76.157804459691249</v>
      </c>
      <c r="I42" s="79">
        <v>74.385964912280699</v>
      </c>
      <c r="J42" s="79">
        <f>J41/J40*100</f>
        <v>71.832358674463933</v>
      </c>
      <c r="K42" s="79">
        <f>K41/K40*100</f>
        <v>68.516649848637741</v>
      </c>
      <c r="L42" s="18">
        <f>L41/L40*100</f>
        <v>65.239043824701199</v>
      </c>
      <c r="M42" s="18">
        <f>M41/M40*100</f>
        <v>61.752988047808763</v>
      </c>
      <c r="N42" s="18">
        <f>N41/N40*100</f>
        <v>54.731707317073173</v>
      </c>
      <c r="O42" s="18">
        <f t="shared" ref="O42:Q42" si="8">O41/O40*100</f>
        <v>51.224105461393599</v>
      </c>
      <c r="P42" s="18">
        <f t="shared" si="8"/>
        <v>48.837209302325576</v>
      </c>
      <c r="Q42" s="159">
        <f t="shared" si="8"/>
        <v>49.389179755671904</v>
      </c>
      <c r="R42" s="147">
        <f t="shared" si="0"/>
        <v>0.55197045334632833</v>
      </c>
      <c r="S42" s="127">
        <f t="shared" si="1"/>
        <v>101.13022521399486</v>
      </c>
    </row>
    <row r="43" spans="1:19" s="63" customFormat="1" ht="13.5" customHeight="1" x14ac:dyDescent="0.2">
      <c r="A43" s="120">
        <v>38</v>
      </c>
      <c r="B43" s="202" t="s">
        <v>47</v>
      </c>
      <c r="C43" s="19" t="s">
        <v>12</v>
      </c>
      <c r="D43" s="120" t="s">
        <v>13</v>
      </c>
      <c r="E43" s="64">
        <v>190</v>
      </c>
      <c r="F43" s="64">
        <v>181</v>
      </c>
      <c r="G43" s="64">
        <v>188</v>
      </c>
      <c r="H43" s="64">
        <v>196</v>
      </c>
      <c r="I43" s="64">
        <v>204</v>
      </c>
      <c r="J43" s="64">
        <v>190</v>
      </c>
      <c r="K43" s="64">
        <v>215</v>
      </c>
      <c r="L43" s="7">
        <v>222</v>
      </c>
      <c r="M43" s="7">
        <v>239</v>
      </c>
      <c r="N43" s="7">
        <v>266</v>
      </c>
      <c r="O43" s="7">
        <v>278</v>
      </c>
      <c r="P43" s="7">
        <v>300</v>
      </c>
      <c r="Q43" s="109">
        <v>317</v>
      </c>
      <c r="R43" s="147">
        <f t="shared" si="0"/>
        <v>17</v>
      </c>
      <c r="S43" s="127">
        <f t="shared" si="1"/>
        <v>105.66666666666666</v>
      </c>
    </row>
    <row r="44" spans="1:19" s="63" customFormat="1" ht="13.5" customHeight="1" x14ac:dyDescent="0.2">
      <c r="A44" s="120">
        <v>39</v>
      </c>
      <c r="B44" s="202"/>
      <c r="C44" s="19" t="s">
        <v>46</v>
      </c>
      <c r="D44" s="120" t="s">
        <v>17</v>
      </c>
      <c r="E44" s="79">
        <f>E43/E40*100</f>
        <v>16.020236087689714</v>
      </c>
      <c r="F44" s="79">
        <v>15.171835708298406</v>
      </c>
      <c r="G44" s="79">
        <v>15.932203389830507</v>
      </c>
      <c r="H44" s="79">
        <v>16.809605488850771</v>
      </c>
      <c r="I44" s="79">
        <v>17.894736842105264</v>
      </c>
      <c r="J44" s="79">
        <f>J43/J40*100</f>
        <v>18.518518518518519</v>
      </c>
      <c r="K44" s="79">
        <f>K43/K40*100</f>
        <v>21.695257315842582</v>
      </c>
      <c r="L44" s="18">
        <f>L43/L40*100</f>
        <v>22.111553784860558</v>
      </c>
      <c r="M44" s="18">
        <f>M43/M40*100</f>
        <v>23.804780876494025</v>
      </c>
      <c r="N44" s="18">
        <f>N43/N40*100</f>
        <v>25.951219512195124</v>
      </c>
      <c r="O44" s="18">
        <f t="shared" ref="O44:Q44" si="9">O43/O40*100</f>
        <v>26.177024482109228</v>
      </c>
      <c r="P44" s="18">
        <f t="shared" si="9"/>
        <v>27.906976744186046</v>
      </c>
      <c r="Q44" s="159">
        <f t="shared" si="9"/>
        <v>27.66143106457243</v>
      </c>
      <c r="R44" s="147">
        <f t="shared" si="0"/>
        <v>-0.24554567961361684</v>
      </c>
      <c r="S44" s="127">
        <f t="shared" si="1"/>
        <v>99.120127981384542</v>
      </c>
    </row>
    <row r="45" spans="1:19" s="63" customFormat="1" ht="13.5" customHeight="1" x14ac:dyDescent="0.2">
      <c r="A45" s="120">
        <v>40</v>
      </c>
      <c r="B45" s="202" t="s">
        <v>48</v>
      </c>
      <c r="C45" s="19" t="s">
        <v>12</v>
      </c>
      <c r="D45" s="120" t="s">
        <v>13</v>
      </c>
      <c r="E45" s="64">
        <v>54</v>
      </c>
      <c r="F45" s="64">
        <v>62</v>
      </c>
      <c r="G45" s="64">
        <v>61</v>
      </c>
      <c r="H45" s="64">
        <v>60</v>
      </c>
      <c r="I45" s="64">
        <v>59</v>
      </c>
      <c r="J45" s="64">
        <v>67</v>
      </c>
      <c r="K45" s="64">
        <v>63</v>
      </c>
      <c r="L45" s="7">
        <v>90</v>
      </c>
      <c r="M45" s="7">
        <v>89</v>
      </c>
      <c r="N45" s="7">
        <v>129</v>
      </c>
      <c r="O45" s="7">
        <v>158</v>
      </c>
      <c r="P45" s="7">
        <v>160</v>
      </c>
      <c r="Q45" s="109">
        <v>171</v>
      </c>
      <c r="R45" s="147">
        <f t="shared" si="0"/>
        <v>11</v>
      </c>
      <c r="S45" s="127">
        <f t="shared" si="1"/>
        <v>106.87500000000001</v>
      </c>
    </row>
    <row r="46" spans="1:19" s="63" customFormat="1" ht="13.5" customHeight="1" x14ac:dyDescent="0.2">
      <c r="A46" s="120">
        <v>41</v>
      </c>
      <c r="B46" s="202"/>
      <c r="C46" s="19" t="s">
        <v>46</v>
      </c>
      <c r="D46" s="120" t="s">
        <v>17</v>
      </c>
      <c r="E46" s="79">
        <f>E45/E40*100</f>
        <v>4.5531197301854975</v>
      </c>
      <c r="F46" s="79">
        <v>5.1969823973176865</v>
      </c>
      <c r="G46" s="79">
        <v>5.1694915254237284</v>
      </c>
      <c r="H46" s="79">
        <v>5.1457975986277873</v>
      </c>
      <c r="I46" s="79">
        <v>5.1754385964912286</v>
      </c>
      <c r="J46" s="79">
        <f>J45/J40*100</f>
        <v>6.530214424951267</v>
      </c>
      <c r="K46" s="79">
        <f>K45/K40*100</f>
        <v>6.3572149344096873</v>
      </c>
      <c r="L46" s="18">
        <f>L45/L40*100</f>
        <v>8.9641434262948216</v>
      </c>
      <c r="M46" s="18">
        <f>M45/M40*100</f>
        <v>8.8645418326693228</v>
      </c>
      <c r="N46" s="18">
        <f>N45/N40*100</f>
        <v>12.585365853658537</v>
      </c>
      <c r="O46" s="18">
        <f t="shared" ref="O46:Q46" si="10">O45/O40*100</f>
        <v>14.87758945386064</v>
      </c>
      <c r="P46" s="18">
        <f t="shared" si="10"/>
        <v>14.883720930232558</v>
      </c>
      <c r="Q46" s="159">
        <f t="shared" si="10"/>
        <v>14.921465968586386</v>
      </c>
      <c r="R46" s="147">
        <f t="shared" si="0"/>
        <v>3.7745038353827809E-2</v>
      </c>
      <c r="S46" s="127">
        <f t="shared" si="1"/>
        <v>100.25359947643977</v>
      </c>
    </row>
    <row r="47" spans="1:19" s="63" customFormat="1" ht="13.5" customHeight="1" x14ac:dyDescent="0.2">
      <c r="A47" s="120">
        <v>42</v>
      </c>
      <c r="B47" s="202" t="s">
        <v>49</v>
      </c>
      <c r="C47" s="19" t="s">
        <v>12</v>
      </c>
      <c r="D47" s="120" t="s">
        <v>13</v>
      </c>
      <c r="E47" s="64">
        <v>18</v>
      </c>
      <c r="F47" s="64">
        <v>26</v>
      </c>
      <c r="G47" s="64">
        <v>23</v>
      </c>
      <c r="H47" s="64">
        <v>22</v>
      </c>
      <c r="I47" s="64">
        <v>29</v>
      </c>
      <c r="J47" s="64">
        <v>32</v>
      </c>
      <c r="K47" s="64">
        <v>34</v>
      </c>
      <c r="L47" s="7">
        <v>37</v>
      </c>
      <c r="M47" s="7">
        <v>56</v>
      </c>
      <c r="N47" s="7">
        <v>69</v>
      </c>
      <c r="O47" s="7">
        <v>82</v>
      </c>
      <c r="P47" s="7">
        <v>90</v>
      </c>
      <c r="Q47" s="109">
        <v>92</v>
      </c>
      <c r="R47" s="147">
        <f t="shared" si="0"/>
        <v>2</v>
      </c>
      <c r="S47" s="127">
        <f t="shared" si="1"/>
        <v>102.22222222222221</v>
      </c>
    </row>
    <row r="48" spans="1:19" s="63" customFormat="1" ht="13.5" customHeight="1" x14ac:dyDescent="0.2">
      <c r="A48" s="120">
        <v>43</v>
      </c>
      <c r="B48" s="202"/>
      <c r="C48" s="19" t="s">
        <v>46</v>
      </c>
      <c r="D48" s="120" t="s">
        <v>17</v>
      </c>
      <c r="E48" s="79">
        <f>E47/E40*100</f>
        <v>1.5177065767284992</v>
      </c>
      <c r="F48" s="79">
        <v>2.1793797150041909</v>
      </c>
      <c r="G48" s="79">
        <v>1.9491525423728815</v>
      </c>
      <c r="H48" s="79">
        <v>1.8867924528301887</v>
      </c>
      <c r="I48" s="79">
        <v>2.5438596491228069</v>
      </c>
      <c r="J48" s="79">
        <f>J47/J40*100</f>
        <v>3.1189083820662766</v>
      </c>
      <c r="K48" s="79">
        <f>K47/K40*100</f>
        <v>3.4308779011099895</v>
      </c>
      <c r="L48" s="18">
        <f>L47/L40*100</f>
        <v>3.6852589641434266</v>
      </c>
      <c r="M48" s="18">
        <f>M47/M40*100</f>
        <v>5.5776892430278879</v>
      </c>
      <c r="N48" s="18">
        <f>N47/N40*100</f>
        <v>6.7317073170731714</v>
      </c>
      <c r="O48" s="18">
        <f t="shared" ref="O48:Q48" si="11">O47/O40*100</f>
        <v>7.7212806026365346</v>
      </c>
      <c r="P48" s="18">
        <f t="shared" si="11"/>
        <v>8.3720930232558146</v>
      </c>
      <c r="Q48" s="159">
        <f t="shared" si="11"/>
        <v>8.0279232111692842</v>
      </c>
      <c r="R48" s="147">
        <f t="shared" si="0"/>
        <v>-0.34416981208653041</v>
      </c>
      <c r="S48" s="127">
        <f t="shared" si="1"/>
        <v>95.889082800077546</v>
      </c>
    </row>
    <row r="49" spans="1:19" s="82" customFormat="1" ht="15" customHeight="1" x14ac:dyDescent="0.2">
      <c r="A49" s="65">
        <v>44</v>
      </c>
      <c r="B49" s="228" t="s">
        <v>50</v>
      </c>
      <c r="C49" s="228"/>
      <c r="D49" s="9" t="s">
        <v>13</v>
      </c>
      <c r="E49" s="81">
        <v>925</v>
      </c>
      <c r="F49" s="81">
        <v>908</v>
      </c>
      <c r="G49" s="81">
        <v>884</v>
      </c>
      <c r="H49" s="81">
        <v>870</v>
      </c>
      <c r="I49" s="81">
        <v>843</v>
      </c>
      <c r="J49" s="81">
        <v>773</v>
      </c>
      <c r="K49" s="81">
        <v>765</v>
      </c>
      <c r="L49" s="22">
        <v>776</v>
      </c>
      <c r="M49" s="22">
        <v>776</v>
      </c>
      <c r="N49" s="22">
        <v>813</v>
      </c>
      <c r="O49" s="22">
        <v>839</v>
      </c>
      <c r="P49" s="22">
        <v>850</v>
      </c>
      <c r="Q49" s="153">
        <v>924</v>
      </c>
      <c r="R49" s="147">
        <f t="shared" si="0"/>
        <v>74</v>
      </c>
      <c r="S49" s="127">
        <f t="shared" si="1"/>
        <v>108.70588235294119</v>
      </c>
    </row>
    <row r="50" spans="1:19" s="114" customFormat="1" ht="13.5" customHeight="1" x14ac:dyDescent="0.2">
      <c r="A50" s="99">
        <v>45</v>
      </c>
      <c r="B50" s="265" t="s">
        <v>51</v>
      </c>
      <c r="C50" s="265"/>
      <c r="D50" s="99" t="s">
        <v>13</v>
      </c>
      <c r="E50" s="78">
        <v>661</v>
      </c>
      <c r="F50" s="78">
        <v>926</v>
      </c>
      <c r="G50" s="78">
        <v>598</v>
      </c>
      <c r="H50" s="66">
        <v>730</v>
      </c>
      <c r="I50" s="66">
        <v>726</v>
      </c>
      <c r="J50" s="66">
        <v>764</v>
      </c>
      <c r="K50" s="66">
        <v>645</v>
      </c>
      <c r="L50" s="66">
        <v>642</v>
      </c>
      <c r="M50" s="66">
        <v>653</v>
      </c>
      <c r="N50" s="66">
        <v>722</v>
      </c>
      <c r="O50" s="140">
        <v>785</v>
      </c>
      <c r="P50" s="140">
        <v>789</v>
      </c>
      <c r="Q50" s="109">
        <v>801</v>
      </c>
      <c r="R50" s="147">
        <f t="shared" si="0"/>
        <v>12</v>
      </c>
      <c r="S50" s="127">
        <f t="shared" si="1"/>
        <v>101.52091254752851</v>
      </c>
    </row>
    <row r="51" spans="1:19" s="114" customFormat="1" ht="13.5" customHeight="1" x14ac:dyDescent="0.2">
      <c r="A51" s="99">
        <v>46</v>
      </c>
      <c r="B51" s="265" t="s">
        <v>52</v>
      </c>
      <c r="C51" s="265"/>
      <c r="D51" s="99" t="s">
        <v>17</v>
      </c>
      <c r="E51" s="115">
        <f>E50/E49*100</f>
        <v>71.459459459459467</v>
      </c>
      <c r="F51" s="115">
        <v>101.98237885462555</v>
      </c>
      <c r="G51" s="115">
        <v>67.64705882352942</v>
      </c>
      <c r="H51" s="115">
        <v>83.908045977011497</v>
      </c>
      <c r="I51" s="115">
        <v>77.698695136417555</v>
      </c>
      <c r="J51" s="115">
        <v>77.698695136417555</v>
      </c>
      <c r="K51" s="115">
        <v>77.698695136417555</v>
      </c>
      <c r="L51" s="80">
        <f>L50/L49*100</f>
        <v>82.731958762886592</v>
      </c>
      <c r="M51" s="80">
        <f>M50/M49*100</f>
        <v>84.149484536082468</v>
      </c>
      <c r="N51" s="80">
        <f>N50/N49*100</f>
        <v>88.806888068880681</v>
      </c>
      <c r="O51" s="141">
        <f t="shared" ref="O51:Q51" si="12">O50/O49*100</f>
        <v>93.563766388557809</v>
      </c>
      <c r="P51" s="141">
        <f t="shared" si="12"/>
        <v>92.82352941176471</v>
      </c>
      <c r="Q51" s="155">
        <f t="shared" si="12"/>
        <v>86.688311688311686</v>
      </c>
      <c r="R51" s="147">
        <f t="shared" si="0"/>
        <v>-6.1352177234530245</v>
      </c>
      <c r="S51" s="127">
        <f t="shared" si="1"/>
        <v>93.390449854328168</v>
      </c>
    </row>
    <row r="52" spans="1:19" s="114" customFormat="1" ht="13.5" customHeight="1" x14ac:dyDescent="0.2">
      <c r="A52" s="99">
        <v>47</v>
      </c>
      <c r="B52" s="265" t="s">
        <v>53</v>
      </c>
      <c r="C52" s="265"/>
      <c r="D52" s="99" t="s">
        <v>13</v>
      </c>
      <c r="E52" s="78">
        <v>470</v>
      </c>
      <c r="F52" s="78">
        <v>522</v>
      </c>
      <c r="G52" s="78">
        <v>441</v>
      </c>
      <c r="H52" s="66">
        <v>581</v>
      </c>
      <c r="I52" s="66">
        <v>460</v>
      </c>
      <c r="J52" s="66">
        <v>524</v>
      </c>
      <c r="K52" s="66">
        <v>617</v>
      </c>
      <c r="L52" s="66">
        <v>603</v>
      </c>
      <c r="M52" s="66">
        <v>629</v>
      </c>
      <c r="N52" s="66">
        <v>684</v>
      </c>
      <c r="O52" s="140">
        <v>751</v>
      </c>
      <c r="P52" s="140">
        <v>726</v>
      </c>
      <c r="Q52" s="109">
        <v>781</v>
      </c>
      <c r="R52" s="147">
        <f t="shared" si="0"/>
        <v>55</v>
      </c>
      <c r="S52" s="127">
        <f t="shared" si="1"/>
        <v>107.57575757575756</v>
      </c>
    </row>
    <row r="53" spans="1:19" s="114" customFormat="1" ht="13.5" customHeight="1" x14ac:dyDescent="0.2">
      <c r="A53" s="99">
        <v>48</v>
      </c>
      <c r="B53" s="265" t="s">
        <v>52</v>
      </c>
      <c r="C53" s="265"/>
      <c r="D53" s="99" t="s">
        <v>17</v>
      </c>
      <c r="E53" s="115">
        <f>E52/E49*100</f>
        <v>50.810810810810814</v>
      </c>
      <c r="F53" s="115">
        <v>57.48898678414097</v>
      </c>
      <c r="G53" s="115">
        <v>49.886877828054295</v>
      </c>
      <c r="H53" s="115">
        <v>66.781609195402297</v>
      </c>
      <c r="I53" s="115">
        <v>54.804270462633454</v>
      </c>
      <c r="J53" s="115">
        <v>54.804270462633454</v>
      </c>
      <c r="K53" s="115">
        <v>54.804270462633454</v>
      </c>
      <c r="L53" s="80">
        <f>L52/L49*100</f>
        <v>77.706185567010309</v>
      </c>
      <c r="M53" s="80">
        <f>M52/M49*100</f>
        <v>81.05670103092784</v>
      </c>
      <c r="N53" s="80">
        <f>N52/N49*100</f>
        <v>84.132841328413292</v>
      </c>
      <c r="O53" s="141">
        <f t="shared" ref="O53:Q53" si="13">O52/O49*100</f>
        <v>89.511323003575683</v>
      </c>
      <c r="P53" s="141">
        <f t="shared" si="13"/>
        <v>85.411764705882348</v>
      </c>
      <c r="Q53" s="155">
        <f t="shared" si="13"/>
        <v>84.523809523809518</v>
      </c>
      <c r="R53" s="147">
        <f t="shared" si="0"/>
        <v>-0.88795518207282953</v>
      </c>
      <c r="S53" s="127">
        <f t="shared" si="1"/>
        <v>98.960383051292141</v>
      </c>
    </row>
    <row r="54" spans="1:19" s="114" customFormat="1" ht="13.5" customHeight="1" x14ac:dyDescent="0.2">
      <c r="A54" s="99">
        <v>49</v>
      </c>
      <c r="B54" s="265" t="s">
        <v>54</v>
      </c>
      <c r="C54" s="265"/>
      <c r="D54" s="99" t="s">
        <v>13</v>
      </c>
      <c r="E54" s="78">
        <v>142</v>
      </c>
      <c r="F54" s="78">
        <v>138</v>
      </c>
      <c r="G54" s="78">
        <v>125</v>
      </c>
      <c r="H54" s="66">
        <v>143</v>
      </c>
      <c r="I54" s="66">
        <v>190</v>
      </c>
      <c r="J54" s="66">
        <v>119</v>
      </c>
      <c r="K54" s="66">
        <v>221</v>
      </c>
      <c r="L54" s="66">
        <v>235</v>
      </c>
      <c r="M54" s="66">
        <v>365</v>
      </c>
      <c r="N54" s="66">
        <v>375</v>
      </c>
      <c r="O54" s="140">
        <v>361</v>
      </c>
      <c r="P54" s="140">
        <v>337</v>
      </c>
      <c r="Q54" s="109">
        <v>417</v>
      </c>
      <c r="R54" s="147">
        <f t="shared" si="0"/>
        <v>80</v>
      </c>
      <c r="S54" s="127">
        <f t="shared" si="1"/>
        <v>123.73887240356083</v>
      </c>
    </row>
    <row r="55" spans="1:19" s="114" customFormat="1" ht="13.5" customHeight="1" x14ac:dyDescent="0.2">
      <c r="A55" s="99">
        <v>50</v>
      </c>
      <c r="B55" s="265" t="s">
        <v>52</v>
      </c>
      <c r="C55" s="265"/>
      <c r="D55" s="99" t="s">
        <v>17</v>
      </c>
      <c r="E55" s="115">
        <f>E54/E49*100</f>
        <v>15.351351351351351</v>
      </c>
      <c r="F55" s="115">
        <v>15.198237885462554</v>
      </c>
      <c r="G55" s="115">
        <v>14.140271493212669</v>
      </c>
      <c r="H55" s="115">
        <v>16.436781609195403</v>
      </c>
      <c r="I55" s="115">
        <v>22.301304863582445</v>
      </c>
      <c r="J55" s="115">
        <v>22.301304863582445</v>
      </c>
      <c r="K55" s="115">
        <v>22.301304863582445</v>
      </c>
      <c r="L55" s="80">
        <f>L54/L49*100</f>
        <v>30.283505154639172</v>
      </c>
      <c r="M55" s="80">
        <f>M54/M49*100</f>
        <v>47.036082474226802</v>
      </c>
      <c r="N55" s="80">
        <f>N54/N49*100</f>
        <v>46.125461254612546</v>
      </c>
      <c r="O55" s="141">
        <f t="shared" ref="O55:Q55" si="14">O54/O49*100</f>
        <v>43.027413587604293</v>
      </c>
      <c r="P55" s="141">
        <f t="shared" si="14"/>
        <v>39.647058823529413</v>
      </c>
      <c r="Q55" s="155">
        <f t="shared" si="14"/>
        <v>45.129870129870127</v>
      </c>
      <c r="R55" s="147">
        <f t="shared" si="0"/>
        <v>5.4828113063407145</v>
      </c>
      <c r="S55" s="127">
        <f t="shared" si="1"/>
        <v>113.82904928898994</v>
      </c>
    </row>
    <row r="56" spans="1:19" s="114" customFormat="1" ht="13.5" customHeight="1" x14ac:dyDescent="0.2">
      <c r="A56" s="99">
        <v>51</v>
      </c>
      <c r="B56" s="265" t="s">
        <v>55</v>
      </c>
      <c r="C56" s="265"/>
      <c r="D56" s="99" t="s">
        <v>13</v>
      </c>
      <c r="E56" s="78">
        <v>324</v>
      </c>
      <c r="F56" s="78">
        <v>421</v>
      </c>
      <c r="G56" s="78">
        <v>318</v>
      </c>
      <c r="H56" s="66">
        <v>382</v>
      </c>
      <c r="I56" s="66">
        <v>257</v>
      </c>
      <c r="J56" s="66">
        <v>180</v>
      </c>
      <c r="K56" s="66">
        <v>315</v>
      </c>
      <c r="L56" s="66">
        <v>366</v>
      </c>
      <c r="M56" s="66">
        <v>441</v>
      </c>
      <c r="N56" s="66">
        <v>463</v>
      </c>
      <c r="O56" s="140">
        <v>404</v>
      </c>
      <c r="P56" s="140">
        <v>417</v>
      </c>
      <c r="Q56" s="109">
        <v>478</v>
      </c>
      <c r="R56" s="147">
        <f t="shared" si="0"/>
        <v>61</v>
      </c>
      <c r="S56" s="127">
        <f t="shared" si="1"/>
        <v>114.62829736211032</v>
      </c>
    </row>
    <row r="57" spans="1:19" s="114" customFormat="1" ht="13.5" customHeight="1" x14ac:dyDescent="0.2">
      <c r="A57" s="99">
        <v>52</v>
      </c>
      <c r="B57" s="265" t="s">
        <v>52</v>
      </c>
      <c r="C57" s="265"/>
      <c r="D57" s="99" t="s">
        <v>17</v>
      </c>
      <c r="E57" s="115">
        <f>E56/E49*100</f>
        <v>35.027027027027025</v>
      </c>
      <c r="F57" s="115">
        <v>46.365638766519822</v>
      </c>
      <c r="G57" s="115">
        <v>35.972850678733032</v>
      </c>
      <c r="H57" s="115">
        <v>43.908045977011497</v>
      </c>
      <c r="I57" s="115">
        <v>30.367734282325031</v>
      </c>
      <c r="J57" s="115">
        <v>30.367734282325031</v>
      </c>
      <c r="K57" s="115">
        <v>30.367734282325031</v>
      </c>
      <c r="L57" s="80">
        <f>L56/L49*100</f>
        <v>47.164948453608247</v>
      </c>
      <c r="M57" s="80">
        <f>M56/M49*100</f>
        <v>56.829896907216494</v>
      </c>
      <c r="N57" s="80">
        <f>N56/N49*100</f>
        <v>56.949569495694952</v>
      </c>
      <c r="O57" s="141">
        <f t="shared" ref="O57:Q57" si="15">O56/O49*100</f>
        <v>48.152562574493444</v>
      </c>
      <c r="P57" s="141">
        <f t="shared" si="15"/>
        <v>49.058823529411768</v>
      </c>
      <c r="Q57" s="155">
        <f t="shared" si="15"/>
        <v>51.731601731601728</v>
      </c>
      <c r="R57" s="147">
        <f t="shared" si="0"/>
        <v>2.67277820218996</v>
      </c>
      <c r="S57" s="127">
        <f t="shared" si="1"/>
        <v>105.44810904523135</v>
      </c>
    </row>
    <row r="58" spans="1:19" s="82" customFormat="1" ht="18" customHeight="1" x14ac:dyDescent="0.2">
      <c r="A58" s="65">
        <v>53</v>
      </c>
      <c r="B58" s="209" t="s">
        <v>56</v>
      </c>
      <c r="C58" s="209"/>
      <c r="D58" s="9" t="s">
        <v>57</v>
      </c>
      <c r="E58" s="81">
        <f>SUM(E59:E63)</f>
        <v>180535</v>
      </c>
      <c r="F58" s="81">
        <v>197948</v>
      </c>
      <c r="G58" s="81">
        <v>197991</v>
      </c>
      <c r="H58" s="81">
        <v>193113</v>
      </c>
      <c r="I58" s="81">
        <v>198929</v>
      </c>
      <c r="J58" s="81">
        <f>SUM(J59:J63)</f>
        <v>197201</v>
      </c>
      <c r="K58" s="81">
        <v>208838</v>
      </c>
      <c r="L58" s="22">
        <f>SUM(L59:L63)</f>
        <v>235109</v>
      </c>
      <c r="M58" s="22">
        <v>263564</v>
      </c>
      <c r="N58" s="22">
        <f>SUM(N59:N63)</f>
        <v>320337</v>
      </c>
      <c r="O58" s="22">
        <f t="shared" ref="O58:P58" si="16">SUM(O59:O63)</f>
        <v>362781</v>
      </c>
      <c r="P58" s="22">
        <f t="shared" si="16"/>
        <v>380974</v>
      </c>
      <c r="Q58" s="153">
        <v>398889</v>
      </c>
      <c r="R58" s="147">
        <f t="shared" si="0"/>
        <v>17915</v>
      </c>
      <c r="S58" s="127">
        <f t="shared" si="1"/>
        <v>104.70242063762882</v>
      </c>
    </row>
    <row r="59" spans="1:19" s="63" customFormat="1" ht="13.5" customHeight="1" x14ac:dyDescent="0.2">
      <c r="A59" s="120">
        <v>54</v>
      </c>
      <c r="B59" s="206" t="s">
        <v>58</v>
      </c>
      <c r="C59" s="206"/>
      <c r="D59" s="120" t="s">
        <v>57</v>
      </c>
      <c r="E59" s="64">
        <v>983</v>
      </c>
      <c r="F59" s="64">
        <v>970</v>
      </c>
      <c r="G59" s="64">
        <v>943</v>
      </c>
      <c r="H59" s="64">
        <v>883</v>
      </c>
      <c r="I59" s="64">
        <v>788</v>
      </c>
      <c r="J59" s="64">
        <v>685</v>
      </c>
      <c r="K59" s="64">
        <v>639</v>
      </c>
      <c r="L59" s="11">
        <v>672</v>
      </c>
      <c r="M59" s="11">
        <v>679</v>
      </c>
      <c r="N59" s="11">
        <v>715</v>
      </c>
      <c r="O59" s="11">
        <v>749</v>
      </c>
      <c r="P59" s="11">
        <v>690</v>
      </c>
      <c r="Q59" s="109">
        <v>734</v>
      </c>
      <c r="R59" s="147">
        <f t="shared" si="0"/>
        <v>44</v>
      </c>
      <c r="S59" s="127">
        <f t="shared" si="1"/>
        <v>106.37681159420289</v>
      </c>
    </row>
    <row r="60" spans="1:19" s="63" customFormat="1" ht="13.5" customHeight="1" x14ac:dyDescent="0.2">
      <c r="A60" s="120">
        <v>55</v>
      </c>
      <c r="B60" s="206" t="s">
        <v>59</v>
      </c>
      <c r="C60" s="206"/>
      <c r="D60" s="120" t="s">
        <v>57</v>
      </c>
      <c r="E60" s="64">
        <v>21582</v>
      </c>
      <c r="F60" s="64">
        <v>22551</v>
      </c>
      <c r="G60" s="64">
        <v>23269</v>
      </c>
      <c r="H60" s="64">
        <v>25420</v>
      </c>
      <c r="I60" s="64">
        <v>26923</v>
      </c>
      <c r="J60" s="64">
        <v>27318</v>
      </c>
      <c r="K60" s="64">
        <v>29600</v>
      </c>
      <c r="L60" s="11">
        <v>33783</v>
      </c>
      <c r="M60" s="11">
        <v>37863</v>
      </c>
      <c r="N60" s="11">
        <v>42820</v>
      </c>
      <c r="O60" s="11">
        <v>46722</v>
      </c>
      <c r="P60" s="11">
        <v>46113</v>
      </c>
      <c r="Q60" s="109">
        <v>47457</v>
      </c>
      <c r="R60" s="147">
        <f t="shared" si="0"/>
        <v>1344</v>
      </c>
      <c r="S60" s="127">
        <f t="shared" si="1"/>
        <v>102.91457940277144</v>
      </c>
    </row>
    <row r="61" spans="1:19" s="28" customFormat="1" ht="13.5" customHeight="1" x14ac:dyDescent="0.2">
      <c r="A61" s="120">
        <v>56</v>
      </c>
      <c r="B61" s="206" t="s">
        <v>60</v>
      </c>
      <c r="C61" s="206"/>
      <c r="D61" s="120" t="s">
        <v>57</v>
      </c>
      <c r="E61" s="64">
        <v>19112</v>
      </c>
      <c r="F61" s="64">
        <v>19401</v>
      </c>
      <c r="G61" s="64">
        <v>19310</v>
      </c>
      <c r="H61" s="64">
        <v>17924</v>
      </c>
      <c r="I61" s="64">
        <v>17925</v>
      </c>
      <c r="J61" s="64">
        <v>18364</v>
      </c>
      <c r="K61" s="64">
        <v>19061</v>
      </c>
      <c r="L61" s="11">
        <v>20974</v>
      </c>
      <c r="M61" s="11">
        <v>22636</v>
      </c>
      <c r="N61" s="11">
        <v>25423</v>
      </c>
      <c r="O61" s="11">
        <v>28212</v>
      </c>
      <c r="P61" s="11">
        <v>29533</v>
      </c>
      <c r="Q61" s="109">
        <v>29915</v>
      </c>
      <c r="R61" s="147">
        <f t="shared" si="0"/>
        <v>382</v>
      </c>
      <c r="S61" s="127">
        <f t="shared" si="1"/>
        <v>101.29346832357025</v>
      </c>
    </row>
    <row r="62" spans="1:19" s="28" customFormat="1" ht="13.5" customHeight="1" x14ac:dyDescent="0.2">
      <c r="A62" s="120">
        <v>57</v>
      </c>
      <c r="B62" s="206" t="s">
        <v>61</v>
      </c>
      <c r="C62" s="206"/>
      <c r="D62" s="120" t="s">
        <v>57</v>
      </c>
      <c r="E62" s="64">
        <v>65104</v>
      </c>
      <c r="F62" s="64">
        <v>72032</v>
      </c>
      <c r="G62" s="64">
        <v>73959</v>
      </c>
      <c r="H62" s="64">
        <v>69999</v>
      </c>
      <c r="I62" s="64">
        <v>72119</v>
      </c>
      <c r="J62" s="64">
        <v>73805</v>
      </c>
      <c r="K62" s="64">
        <v>77873</v>
      </c>
      <c r="L62" s="11">
        <v>87088</v>
      </c>
      <c r="M62" s="11">
        <v>99694</v>
      </c>
      <c r="N62" s="11">
        <v>123079</v>
      </c>
      <c r="O62" s="11">
        <v>141195</v>
      </c>
      <c r="P62" s="11">
        <v>148606</v>
      </c>
      <c r="Q62" s="109">
        <v>155835</v>
      </c>
      <c r="R62" s="147">
        <f t="shared" si="0"/>
        <v>7229</v>
      </c>
      <c r="S62" s="127">
        <f t="shared" si="1"/>
        <v>104.86454113562036</v>
      </c>
    </row>
    <row r="63" spans="1:19" s="28" customFormat="1" ht="13.5" customHeight="1" x14ac:dyDescent="0.2">
      <c r="A63" s="120">
        <v>58</v>
      </c>
      <c r="B63" s="206" t="s">
        <v>62</v>
      </c>
      <c r="C63" s="206"/>
      <c r="D63" s="120" t="s">
        <v>57</v>
      </c>
      <c r="E63" s="64">
        <v>73754</v>
      </c>
      <c r="F63" s="64">
        <v>82994</v>
      </c>
      <c r="G63" s="64">
        <v>80510</v>
      </c>
      <c r="H63" s="64">
        <v>78887</v>
      </c>
      <c r="I63" s="64">
        <v>81174</v>
      </c>
      <c r="J63" s="64">
        <v>77029</v>
      </c>
      <c r="K63" s="64">
        <v>81665</v>
      </c>
      <c r="L63" s="11">
        <v>92592</v>
      </c>
      <c r="M63" s="11">
        <v>102692</v>
      </c>
      <c r="N63" s="11">
        <v>128300</v>
      </c>
      <c r="O63" s="11">
        <v>145903</v>
      </c>
      <c r="P63" s="11">
        <v>156032</v>
      </c>
      <c r="Q63" s="109">
        <v>164948</v>
      </c>
      <c r="R63" s="147">
        <f t="shared" si="0"/>
        <v>8916</v>
      </c>
      <c r="S63" s="127">
        <f t="shared" si="1"/>
        <v>105.71421246923708</v>
      </c>
    </row>
    <row r="64" spans="1:19" s="28" customFormat="1" ht="13.5" customHeight="1" x14ac:dyDescent="0.2">
      <c r="A64" s="120">
        <v>59</v>
      </c>
      <c r="B64" s="199" t="s">
        <v>63</v>
      </c>
      <c r="C64" s="199"/>
      <c r="D64" s="120" t="s">
        <v>57</v>
      </c>
      <c r="E64" s="64">
        <f>SUM(E65:E69)</f>
        <v>78830</v>
      </c>
      <c r="F64" s="64">
        <v>84445</v>
      </c>
      <c r="G64" s="64">
        <v>86069</v>
      </c>
      <c r="H64" s="64">
        <v>85453</v>
      </c>
      <c r="I64" s="64">
        <v>87483</v>
      </c>
      <c r="J64" s="64">
        <f>SUM(J65:J69)</f>
        <v>85893</v>
      </c>
      <c r="K64" s="64">
        <v>91385</v>
      </c>
      <c r="L64" s="22">
        <f>SUM(L65:L69)</f>
        <v>99012</v>
      </c>
      <c r="M64" s="22">
        <v>112247</v>
      </c>
      <c r="N64" s="22">
        <f>SUM(N65:N69)</f>
        <v>133771</v>
      </c>
      <c r="O64" s="22">
        <f t="shared" ref="O64:P64" si="17">SUM(O65:O69)</f>
        <v>154038</v>
      </c>
      <c r="P64" s="22">
        <f t="shared" si="17"/>
        <v>169971</v>
      </c>
      <c r="Q64" s="153">
        <v>175361</v>
      </c>
      <c r="R64" s="147">
        <f t="shared" si="0"/>
        <v>5390</v>
      </c>
      <c r="S64" s="127">
        <f t="shared" si="1"/>
        <v>103.17112919262699</v>
      </c>
    </row>
    <row r="65" spans="1:19" s="28" customFormat="1" ht="13.5" customHeight="1" x14ac:dyDescent="0.2">
      <c r="A65" s="120">
        <v>60</v>
      </c>
      <c r="B65" s="206" t="s">
        <v>64</v>
      </c>
      <c r="C65" s="206"/>
      <c r="D65" s="120" t="s">
        <v>57</v>
      </c>
      <c r="E65" s="64">
        <v>334</v>
      </c>
      <c r="F65" s="64">
        <v>337</v>
      </c>
      <c r="G65" s="64">
        <v>331</v>
      </c>
      <c r="H65" s="64">
        <v>326</v>
      </c>
      <c r="I65" s="64">
        <v>289</v>
      </c>
      <c r="J65" s="64">
        <v>255</v>
      </c>
      <c r="K65" s="64">
        <v>255</v>
      </c>
      <c r="L65" s="64">
        <v>260</v>
      </c>
      <c r="M65" s="64">
        <v>262</v>
      </c>
      <c r="N65" s="64">
        <v>259</v>
      </c>
      <c r="O65" s="64">
        <v>259</v>
      </c>
      <c r="P65" s="64">
        <v>278</v>
      </c>
      <c r="Q65" s="110">
        <v>266</v>
      </c>
      <c r="R65" s="147">
        <f t="shared" si="0"/>
        <v>-12</v>
      </c>
      <c r="S65" s="127">
        <f t="shared" si="1"/>
        <v>95.683453237410077</v>
      </c>
    </row>
    <row r="66" spans="1:19" s="28" customFormat="1" ht="13.5" customHeight="1" x14ac:dyDescent="0.2">
      <c r="A66" s="120">
        <v>61</v>
      </c>
      <c r="B66" s="206" t="s">
        <v>65</v>
      </c>
      <c r="C66" s="206"/>
      <c r="D66" s="120" t="s">
        <v>57</v>
      </c>
      <c r="E66" s="64">
        <v>6449</v>
      </c>
      <c r="F66" s="64">
        <v>6690</v>
      </c>
      <c r="G66" s="64">
        <v>7012</v>
      </c>
      <c r="H66" s="64">
        <v>7750</v>
      </c>
      <c r="I66" s="64">
        <v>7938</v>
      </c>
      <c r="J66" s="64">
        <v>8349</v>
      </c>
      <c r="K66" s="64">
        <v>9164</v>
      </c>
      <c r="L66" s="64">
        <v>9889</v>
      </c>
      <c r="M66" s="64">
        <v>11038</v>
      </c>
      <c r="N66" s="64">
        <v>12925</v>
      </c>
      <c r="O66" s="64">
        <v>13888</v>
      </c>
      <c r="P66" s="64">
        <v>14364</v>
      </c>
      <c r="Q66" s="110">
        <v>14879</v>
      </c>
      <c r="R66" s="147">
        <f t="shared" si="0"/>
        <v>515</v>
      </c>
      <c r="S66" s="127">
        <f t="shared" si="1"/>
        <v>103.5853522695628</v>
      </c>
    </row>
    <row r="67" spans="1:19" s="28" customFormat="1" ht="13.5" customHeight="1" x14ac:dyDescent="0.2">
      <c r="A67" s="120">
        <v>62</v>
      </c>
      <c r="B67" s="206" t="s">
        <v>66</v>
      </c>
      <c r="C67" s="206"/>
      <c r="D67" s="120" t="s">
        <v>57</v>
      </c>
      <c r="E67" s="64">
        <v>7567</v>
      </c>
      <c r="F67" s="64">
        <v>7519</v>
      </c>
      <c r="G67" s="64">
        <v>7265</v>
      </c>
      <c r="H67" s="64">
        <v>7188</v>
      </c>
      <c r="I67" s="64">
        <v>7082</v>
      </c>
      <c r="J67" s="64">
        <v>7121</v>
      </c>
      <c r="K67" s="64">
        <v>7381</v>
      </c>
      <c r="L67" s="64">
        <v>7875</v>
      </c>
      <c r="M67" s="64">
        <v>8475</v>
      </c>
      <c r="N67" s="64">
        <v>9423</v>
      </c>
      <c r="O67" s="64">
        <v>10649</v>
      </c>
      <c r="P67" s="64">
        <v>11433</v>
      </c>
      <c r="Q67" s="110">
        <v>11490</v>
      </c>
      <c r="R67" s="147">
        <f t="shared" si="0"/>
        <v>57</v>
      </c>
      <c r="S67" s="127">
        <f t="shared" si="1"/>
        <v>100.49855680923643</v>
      </c>
    </row>
    <row r="68" spans="1:19" s="28" customFormat="1" ht="13.5" customHeight="1" x14ac:dyDescent="0.2">
      <c r="A68" s="120">
        <v>63</v>
      </c>
      <c r="B68" s="206" t="s">
        <v>67</v>
      </c>
      <c r="C68" s="206"/>
      <c r="D68" s="120" t="s">
        <v>57</v>
      </c>
      <c r="E68" s="64">
        <v>30912</v>
      </c>
      <c r="F68" s="64">
        <v>33702</v>
      </c>
      <c r="G68" s="64">
        <v>34938</v>
      </c>
      <c r="H68" s="64">
        <v>34078</v>
      </c>
      <c r="I68" s="64">
        <v>34645</v>
      </c>
      <c r="J68" s="64">
        <v>34949</v>
      </c>
      <c r="K68" s="64">
        <v>37176</v>
      </c>
      <c r="L68" s="64">
        <v>39913</v>
      </c>
      <c r="M68" s="64">
        <v>46344</v>
      </c>
      <c r="N68" s="64">
        <v>54391</v>
      </c>
      <c r="O68" s="64">
        <v>64531</v>
      </c>
      <c r="P68" s="64">
        <v>71028</v>
      </c>
      <c r="Q68" s="110">
        <v>73434</v>
      </c>
      <c r="R68" s="147">
        <f t="shared" si="0"/>
        <v>2406</v>
      </c>
      <c r="S68" s="127">
        <f t="shared" si="1"/>
        <v>103.38739651968238</v>
      </c>
    </row>
    <row r="69" spans="1:19" s="28" customFormat="1" ht="13.5" customHeight="1" x14ac:dyDescent="0.2">
      <c r="A69" s="120">
        <v>64</v>
      </c>
      <c r="B69" s="206" t="s">
        <v>68</v>
      </c>
      <c r="C69" s="206"/>
      <c r="D69" s="120" t="s">
        <v>57</v>
      </c>
      <c r="E69" s="64">
        <v>33568</v>
      </c>
      <c r="F69" s="64">
        <v>36197</v>
      </c>
      <c r="G69" s="64">
        <v>36523</v>
      </c>
      <c r="H69" s="64">
        <v>36111</v>
      </c>
      <c r="I69" s="64">
        <v>37529</v>
      </c>
      <c r="J69" s="64">
        <v>35219</v>
      </c>
      <c r="K69" s="64">
        <v>37409</v>
      </c>
      <c r="L69" s="64">
        <v>41075</v>
      </c>
      <c r="M69" s="64">
        <v>46128</v>
      </c>
      <c r="N69" s="64">
        <v>56773</v>
      </c>
      <c r="O69" s="64">
        <v>64711</v>
      </c>
      <c r="P69" s="64">
        <v>72868</v>
      </c>
      <c r="Q69" s="110">
        <v>75292</v>
      </c>
      <c r="R69" s="147">
        <f t="shared" si="0"/>
        <v>2424</v>
      </c>
      <c r="S69" s="127">
        <f t="shared" si="1"/>
        <v>103.32656310040072</v>
      </c>
    </row>
    <row r="70" spans="1:19" s="28" customFormat="1" ht="13.5" customHeight="1" x14ac:dyDescent="0.2">
      <c r="A70" s="120">
        <v>65</v>
      </c>
      <c r="B70" s="199" t="s">
        <v>69</v>
      </c>
      <c r="C70" s="199"/>
      <c r="D70" s="120" t="s">
        <v>57</v>
      </c>
      <c r="E70" s="64">
        <v>2481</v>
      </c>
      <c r="F70" s="64">
        <v>2743</v>
      </c>
      <c r="G70" s="64">
        <v>2978</v>
      </c>
      <c r="H70" s="64">
        <v>3159</v>
      </c>
      <c r="I70" s="64">
        <v>2647</v>
      </c>
      <c r="J70" s="64">
        <v>2795</v>
      </c>
      <c r="K70" s="64">
        <v>3164</v>
      </c>
      <c r="L70" s="64">
        <v>3410</v>
      </c>
      <c r="M70" s="64">
        <v>3419</v>
      </c>
      <c r="N70" s="64">
        <v>3581</v>
      </c>
      <c r="O70" s="64">
        <v>4072</v>
      </c>
      <c r="P70" s="64">
        <v>4188</v>
      </c>
      <c r="Q70" s="110">
        <v>4197</v>
      </c>
      <c r="R70" s="147">
        <f t="shared" si="0"/>
        <v>9</v>
      </c>
      <c r="S70" s="127">
        <f t="shared" si="1"/>
        <v>100.21489971346705</v>
      </c>
    </row>
    <row r="71" spans="1:19" s="28" customFormat="1" ht="13.5" customHeight="1" x14ac:dyDescent="0.2">
      <c r="A71" s="120">
        <v>66</v>
      </c>
      <c r="B71" s="199" t="s">
        <v>70</v>
      </c>
      <c r="C71" s="199"/>
      <c r="D71" s="120" t="s">
        <v>57</v>
      </c>
      <c r="E71" s="64">
        <v>52262</v>
      </c>
      <c r="F71" s="64">
        <v>66842</v>
      </c>
      <c r="G71" s="64">
        <v>59758</v>
      </c>
      <c r="H71" s="64">
        <v>66759</v>
      </c>
      <c r="I71" s="64">
        <v>70538</v>
      </c>
      <c r="J71" s="64">
        <v>70699</v>
      </c>
      <c r="K71" s="64">
        <v>76626</v>
      </c>
      <c r="L71" s="64">
        <v>83644</v>
      </c>
      <c r="M71" s="64">
        <v>91924</v>
      </c>
      <c r="N71" s="64">
        <v>108820</v>
      </c>
      <c r="O71" s="64">
        <v>128188</v>
      </c>
      <c r="P71" s="64">
        <v>144592</v>
      </c>
      <c r="Q71" s="110">
        <v>151929</v>
      </c>
      <c r="R71" s="147">
        <f t="shared" ref="R71:R101" si="18">Q71-P71</f>
        <v>7337</v>
      </c>
      <c r="S71" s="127">
        <f t="shared" ref="S71:S101" si="19">Q71/P71*100</f>
        <v>105.07427796835233</v>
      </c>
    </row>
    <row r="72" spans="1:19" s="28" customFormat="1" ht="13.5" customHeight="1" x14ac:dyDescent="0.2">
      <c r="A72" s="120">
        <v>67</v>
      </c>
      <c r="B72" s="199" t="s">
        <v>71</v>
      </c>
      <c r="C72" s="199"/>
      <c r="D72" s="120" t="s">
        <v>57</v>
      </c>
      <c r="E72" s="64">
        <v>17199</v>
      </c>
      <c r="F72" s="64">
        <v>2098</v>
      </c>
      <c r="G72" s="64">
        <v>5474</v>
      </c>
      <c r="H72" s="64">
        <v>1971</v>
      </c>
      <c r="I72" s="64">
        <v>1147</v>
      </c>
      <c r="J72" s="64">
        <v>1614</v>
      </c>
      <c r="K72" s="64">
        <v>363</v>
      </c>
      <c r="L72" s="64">
        <v>596</v>
      </c>
      <c r="M72" s="64">
        <v>796</v>
      </c>
      <c r="N72" s="64">
        <v>231</v>
      </c>
      <c r="O72" s="76">
        <v>574</v>
      </c>
      <c r="P72" s="76">
        <v>802</v>
      </c>
      <c r="Q72" s="110">
        <v>1265</v>
      </c>
      <c r="R72" s="147">
        <f t="shared" si="18"/>
        <v>463</v>
      </c>
      <c r="S72" s="127">
        <f t="shared" si="19"/>
        <v>157.73067331670822</v>
      </c>
    </row>
    <row r="73" spans="1:19" s="28" customFormat="1" ht="13.5" customHeight="1" x14ac:dyDescent="0.2">
      <c r="A73" s="120">
        <v>68</v>
      </c>
      <c r="B73" s="199" t="s">
        <v>72</v>
      </c>
      <c r="C73" s="199"/>
      <c r="D73" s="120" t="s">
        <v>57</v>
      </c>
      <c r="E73" s="64">
        <v>30529</v>
      </c>
      <c r="F73" s="64">
        <v>5146</v>
      </c>
      <c r="G73" s="64">
        <v>10549</v>
      </c>
      <c r="H73" s="64">
        <v>12967</v>
      </c>
      <c r="I73" s="64">
        <v>3828</v>
      </c>
      <c r="J73" s="64">
        <v>8826</v>
      </c>
      <c r="K73" s="64">
        <v>804</v>
      </c>
      <c r="L73" s="64">
        <v>848</v>
      </c>
      <c r="M73" s="64">
        <v>3164</v>
      </c>
      <c r="N73" s="64">
        <v>1207</v>
      </c>
      <c r="O73" s="64">
        <v>2575</v>
      </c>
      <c r="P73" s="64">
        <v>970</v>
      </c>
      <c r="Q73" s="110">
        <v>1437</v>
      </c>
      <c r="R73" s="147">
        <f t="shared" si="18"/>
        <v>467</v>
      </c>
      <c r="S73" s="127">
        <f t="shared" si="19"/>
        <v>148.14432989690721</v>
      </c>
    </row>
    <row r="74" spans="1:19" s="28" customFormat="1" ht="13.5" customHeight="1" x14ac:dyDescent="0.2">
      <c r="A74" s="120">
        <v>69</v>
      </c>
      <c r="B74" s="199" t="s">
        <v>73</v>
      </c>
      <c r="C74" s="199"/>
      <c r="D74" s="120" t="s">
        <v>57</v>
      </c>
      <c r="E74" s="64">
        <v>4828</v>
      </c>
      <c r="F74" s="64">
        <v>6919</v>
      </c>
      <c r="G74" s="64">
        <v>5403</v>
      </c>
      <c r="H74" s="64">
        <v>7837</v>
      </c>
      <c r="I74" s="64">
        <v>6950</v>
      </c>
      <c r="J74" s="64">
        <v>6917</v>
      </c>
      <c r="K74" s="64">
        <v>4945</v>
      </c>
      <c r="L74" s="64">
        <v>4903</v>
      </c>
      <c r="M74" s="64">
        <v>12202</v>
      </c>
      <c r="N74" s="64">
        <v>5262</v>
      </c>
      <c r="O74" s="76">
        <v>7703</v>
      </c>
      <c r="P74" s="76">
        <v>6305</v>
      </c>
      <c r="Q74" s="110">
        <v>10737</v>
      </c>
      <c r="R74" s="147">
        <f t="shared" si="18"/>
        <v>4432</v>
      </c>
      <c r="S74" s="127">
        <f t="shared" si="19"/>
        <v>170.29341792228391</v>
      </c>
    </row>
    <row r="75" spans="1:19" s="28" customFormat="1" ht="13.5" customHeight="1" x14ac:dyDescent="0.2">
      <c r="A75" s="120">
        <v>70</v>
      </c>
      <c r="B75" s="199" t="s">
        <v>74</v>
      </c>
      <c r="C75" s="199"/>
      <c r="D75" s="120" t="s">
        <v>57</v>
      </c>
      <c r="E75" s="64">
        <v>3000</v>
      </c>
      <c r="F75" s="64">
        <v>2235</v>
      </c>
      <c r="G75" s="64">
        <v>2858</v>
      </c>
      <c r="H75" s="64">
        <v>1449</v>
      </c>
      <c r="I75" s="64">
        <v>1336</v>
      </c>
      <c r="J75" s="64">
        <v>2626</v>
      </c>
      <c r="K75" s="64">
        <v>1090</v>
      </c>
      <c r="L75" s="64">
        <v>857</v>
      </c>
      <c r="M75" s="64">
        <v>2844</v>
      </c>
      <c r="N75" s="64">
        <v>594</v>
      </c>
      <c r="O75" s="76">
        <v>1461</v>
      </c>
      <c r="P75" s="76">
        <v>1876</v>
      </c>
      <c r="Q75" s="110">
        <v>1630</v>
      </c>
      <c r="R75" s="147">
        <f t="shared" si="18"/>
        <v>-246</v>
      </c>
      <c r="S75" s="127">
        <f t="shared" si="19"/>
        <v>86.886993603411511</v>
      </c>
    </row>
    <row r="76" spans="1:19" s="28" customFormat="1" ht="18" customHeight="1" x14ac:dyDescent="0.2">
      <c r="A76" s="65">
        <v>71</v>
      </c>
      <c r="B76" s="209" t="s">
        <v>75</v>
      </c>
      <c r="C76" s="209"/>
      <c r="D76" s="9" t="s">
        <v>23</v>
      </c>
      <c r="E76" s="81">
        <v>2342</v>
      </c>
      <c r="F76" s="81">
        <v>2248</v>
      </c>
      <c r="G76" s="81">
        <v>2053</v>
      </c>
      <c r="H76" s="81">
        <v>2016</v>
      </c>
      <c r="I76" s="81">
        <v>1905</v>
      </c>
      <c r="J76" s="81">
        <f>J77+J78+J79</f>
        <v>1712</v>
      </c>
      <c r="K76" s="81">
        <v>1615</v>
      </c>
      <c r="L76" s="22">
        <f>SUM(L77:L79)</f>
        <v>1629</v>
      </c>
      <c r="M76" s="22">
        <v>1634</v>
      </c>
      <c r="N76" s="22">
        <v>1669</v>
      </c>
      <c r="O76" s="22">
        <f>SUM(O77:O79)</f>
        <v>1695</v>
      </c>
      <c r="P76" s="22">
        <f>SUM(P77:P79)</f>
        <v>1612</v>
      </c>
      <c r="Q76" s="153">
        <v>1770</v>
      </c>
      <c r="R76" s="147">
        <f t="shared" si="18"/>
        <v>158</v>
      </c>
      <c r="S76" s="127">
        <f t="shared" si="19"/>
        <v>109.8014888337469</v>
      </c>
    </row>
    <row r="77" spans="1:19" s="28" customFormat="1" ht="13.5" customHeight="1" x14ac:dyDescent="0.2">
      <c r="A77" s="120">
        <v>72</v>
      </c>
      <c r="B77" s="205" t="s">
        <v>76</v>
      </c>
      <c r="C77" s="119" t="s">
        <v>77</v>
      </c>
      <c r="D77" s="120" t="s">
        <v>23</v>
      </c>
      <c r="E77" s="64">
        <v>1318</v>
      </c>
      <c r="F77" s="64">
        <v>1245</v>
      </c>
      <c r="G77" s="64">
        <v>1099</v>
      </c>
      <c r="H77" s="64">
        <v>1065</v>
      </c>
      <c r="I77" s="64">
        <v>964</v>
      </c>
      <c r="J77" s="64">
        <v>841</v>
      </c>
      <c r="K77" s="64">
        <v>819</v>
      </c>
      <c r="L77" s="64">
        <v>805</v>
      </c>
      <c r="M77" s="64">
        <v>755</v>
      </c>
      <c r="N77" s="64">
        <v>779</v>
      </c>
      <c r="O77" s="64">
        <v>768</v>
      </c>
      <c r="P77" s="64">
        <v>665</v>
      </c>
      <c r="Q77" s="110">
        <v>721</v>
      </c>
      <c r="R77" s="147">
        <f t="shared" si="18"/>
        <v>56</v>
      </c>
      <c r="S77" s="127">
        <f t="shared" si="19"/>
        <v>108.42105263157895</v>
      </c>
    </row>
    <row r="78" spans="1:19" s="28" customFormat="1" ht="13.5" customHeight="1" x14ac:dyDescent="0.2">
      <c r="A78" s="120">
        <v>73</v>
      </c>
      <c r="B78" s="205"/>
      <c r="C78" s="119" t="s">
        <v>78</v>
      </c>
      <c r="D78" s="120" t="s">
        <v>23</v>
      </c>
      <c r="E78" s="64">
        <v>867</v>
      </c>
      <c r="F78" s="64">
        <v>872</v>
      </c>
      <c r="G78" s="64">
        <v>845</v>
      </c>
      <c r="H78" s="64">
        <v>814</v>
      </c>
      <c r="I78" s="64">
        <v>851</v>
      </c>
      <c r="J78" s="64">
        <v>784</v>
      </c>
      <c r="K78" s="64">
        <v>720</v>
      </c>
      <c r="L78" s="64">
        <v>739</v>
      </c>
      <c r="M78" s="64">
        <v>788</v>
      </c>
      <c r="N78" s="64">
        <v>749</v>
      </c>
      <c r="O78" s="64">
        <v>778</v>
      </c>
      <c r="P78" s="64">
        <v>800</v>
      </c>
      <c r="Q78" s="110">
        <v>922</v>
      </c>
      <c r="R78" s="147">
        <f t="shared" si="18"/>
        <v>122</v>
      </c>
      <c r="S78" s="127">
        <f t="shared" si="19"/>
        <v>115.25000000000001</v>
      </c>
    </row>
    <row r="79" spans="1:19" s="28" customFormat="1" ht="13.5" customHeight="1" x14ac:dyDescent="0.2">
      <c r="A79" s="120">
        <v>74</v>
      </c>
      <c r="B79" s="205"/>
      <c r="C79" s="119" t="s">
        <v>79</v>
      </c>
      <c r="D79" s="120" t="s">
        <v>23</v>
      </c>
      <c r="E79" s="64">
        <v>157</v>
      </c>
      <c r="F79" s="64">
        <v>143</v>
      </c>
      <c r="G79" s="64">
        <v>109</v>
      </c>
      <c r="H79" s="64">
        <v>137</v>
      </c>
      <c r="I79" s="64">
        <v>90</v>
      </c>
      <c r="J79" s="64">
        <v>87</v>
      </c>
      <c r="K79" s="64">
        <v>76</v>
      </c>
      <c r="L79" s="64">
        <v>85</v>
      </c>
      <c r="M79" s="64">
        <v>91</v>
      </c>
      <c r="N79" s="64">
        <v>136</v>
      </c>
      <c r="O79" s="64">
        <v>149</v>
      </c>
      <c r="P79" s="64">
        <v>147</v>
      </c>
      <c r="Q79" s="110">
        <v>127</v>
      </c>
      <c r="R79" s="147">
        <f t="shared" si="18"/>
        <v>-20</v>
      </c>
      <c r="S79" s="127">
        <f t="shared" si="19"/>
        <v>86.394557823129247</v>
      </c>
    </row>
    <row r="80" spans="1:19" s="28" customFormat="1" ht="13.5" customHeight="1" x14ac:dyDescent="0.2">
      <c r="A80" s="120">
        <v>75</v>
      </c>
      <c r="B80" s="202" t="s">
        <v>80</v>
      </c>
      <c r="C80" s="202"/>
      <c r="D80" s="120" t="s">
        <v>23</v>
      </c>
      <c r="E80" s="64">
        <v>1028</v>
      </c>
      <c r="F80" s="64">
        <v>1026</v>
      </c>
      <c r="G80" s="64">
        <v>905</v>
      </c>
      <c r="H80" s="64">
        <v>892</v>
      </c>
      <c r="I80" s="64">
        <v>867</v>
      </c>
      <c r="J80" s="64">
        <v>766</v>
      </c>
      <c r="K80" s="64">
        <v>729</v>
      </c>
      <c r="L80" s="64">
        <v>720</v>
      </c>
      <c r="M80" s="64">
        <v>726</v>
      </c>
      <c r="N80" s="64">
        <v>725</v>
      </c>
      <c r="O80" s="64">
        <v>742</v>
      </c>
      <c r="P80" s="64">
        <v>690</v>
      </c>
      <c r="Q80" s="110">
        <v>758</v>
      </c>
      <c r="R80" s="147">
        <f t="shared" si="18"/>
        <v>68</v>
      </c>
      <c r="S80" s="127">
        <f t="shared" si="19"/>
        <v>109.85507246376811</v>
      </c>
    </row>
    <row r="81" spans="1:19" s="28" customFormat="1" ht="13.5" customHeight="1" x14ac:dyDescent="0.2">
      <c r="A81" s="120">
        <v>76</v>
      </c>
      <c r="B81" s="199" t="s">
        <v>81</v>
      </c>
      <c r="C81" s="199"/>
      <c r="D81" s="120" t="s">
        <v>82</v>
      </c>
      <c r="E81" s="79">
        <v>40</v>
      </c>
      <c r="F81" s="79">
        <v>48</v>
      </c>
      <c r="G81" s="79">
        <v>49</v>
      </c>
      <c r="H81" s="79">
        <v>53.6</v>
      </c>
      <c r="I81" s="79">
        <v>48</v>
      </c>
      <c r="J81" s="79">
        <v>65</v>
      </c>
      <c r="K81" s="79">
        <v>45.5</v>
      </c>
      <c r="L81" s="79">
        <v>46</v>
      </c>
      <c r="M81" s="79">
        <v>47.4</v>
      </c>
      <c r="N81" s="79">
        <v>63</v>
      </c>
      <c r="O81" s="79">
        <v>67.5</v>
      </c>
      <c r="P81" s="79">
        <v>45</v>
      </c>
      <c r="Q81" s="187">
        <v>64.400000000000006</v>
      </c>
      <c r="R81" s="147">
        <f t="shared" si="18"/>
        <v>19.400000000000006</v>
      </c>
      <c r="S81" s="127">
        <f t="shared" si="19"/>
        <v>143.11111111111111</v>
      </c>
    </row>
    <row r="82" spans="1:19" s="28" customFormat="1" ht="13.5" customHeight="1" x14ac:dyDescent="0.2">
      <c r="A82" s="120">
        <v>77</v>
      </c>
      <c r="B82" s="199" t="s">
        <v>83</v>
      </c>
      <c r="C82" s="199"/>
      <c r="D82" s="120" t="s">
        <v>82</v>
      </c>
      <c r="E82" s="25">
        <v>21</v>
      </c>
      <c r="F82" s="25">
        <v>20.6</v>
      </c>
      <c r="G82" s="25">
        <v>21.4</v>
      </c>
      <c r="H82" s="25">
        <v>9.5</v>
      </c>
      <c r="I82" s="25">
        <v>24.5</v>
      </c>
      <c r="J82" s="25">
        <v>25.6</v>
      </c>
      <c r="K82" s="25">
        <v>18.52</v>
      </c>
      <c r="L82" s="25">
        <v>17.7</v>
      </c>
      <c r="M82" s="25">
        <v>18.3</v>
      </c>
      <c r="N82" s="25">
        <v>23.6</v>
      </c>
      <c r="O82" s="25">
        <v>21.5</v>
      </c>
      <c r="P82" s="25">
        <v>22.5</v>
      </c>
      <c r="Q82" s="159">
        <v>13.6</v>
      </c>
      <c r="R82" s="147">
        <f t="shared" si="18"/>
        <v>-8.9</v>
      </c>
      <c r="S82" s="127">
        <f t="shared" si="19"/>
        <v>60.444444444444443</v>
      </c>
    </row>
    <row r="83" spans="1:19" s="28" customFormat="1" ht="13.5" customHeight="1" x14ac:dyDescent="0.2">
      <c r="A83" s="120">
        <v>78</v>
      </c>
      <c r="B83" s="199" t="s">
        <v>84</v>
      </c>
      <c r="C83" s="199"/>
      <c r="D83" s="120" t="s">
        <v>82</v>
      </c>
      <c r="E83" s="25">
        <v>500</v>
      </c>
      <c r="F83" s="25">
        <v>500</v>
      </c>
      <c r="G83" s="25">
        <v>1080</v>
      </c>
      <c r="H83" s="79">
        <v>815</v>
      </c>
      <c r="I83" s="25">
        <v>850</v>
      </c>
      <c r="J83" s="25">
        <v>510.5</v>
      </c>
      <c r="K83" s="25">
        <v>865</v>
      </c>
      <c r="L83" s="25">
        <v>1214</v>
      </c>
      <c r="M83" s="25">
        <v>22357</v>
      </c>
      <c r="N83" s="25">
        <v>7625.1</v>
      </c>
      <c r="O83" s="25">
        <v>1920.5</v>
      </c>
      <c r="P83" s="25">
        <v>2734.7</v>
      </c>
      <c r="Q83" s="159">
        <v>2166.8000000000002</v>
      </c>
      <c r="R83" s="147">
        <f t="shared" si="18"/>
        <v>-567.89999999999964</v>
      </c>
      <c r="S83" s="127">
        <f t="shared" si="19"/>
        <v>79.233553954729956</v>
      </c>
    </row>
    <row r="84" spans="1:19" s="28" customFormat="1" ht="13.5" customHeight="1" x14ac:dyDescent="0.2">
      <c r="A84" s="120">
        <v>79</v>
      </c>
      <c r="B84" s="199" t="s">
        <v>85</v>
      </c>
      <c r="C84" s="199"/>
      <c r="D84" s="120" t="s">
        <v>82</v>
      </c>
      <c r="E84" s="25">
        <v>300</v>
      </c>
      <c r="F84" s="25">
        <v>300</v>
      </c>
      <c r="G84" s="25">
        <v>105</v>
      </c>
      <c r="H84" s="25">
        <v>32.1</v>
      </c>
      <c r="I84" s="25">
        <v>10</v>
      </c>
      <c r="J84" s="25">
        <v>35</v>
      </c>
      <c r="K84" s="25">
        <v>2</v>
      </c>
      <c r="L84" s="25">
        <v>18</v>
      </c>
      <c r="M84" s="25">
        <v>14.3</v>
      </c>
      <c r="N84" s="25">
        <v>10.5</v>
      </c>
      <c r="O84" s="25">
        <v>94</v>
      </c>
      <c r="P84" s="25">
        <v>30</v>
      </c>
      <c r="Q84" s="159">
        <v>72</v>
      </c>
      <c r="R84" s="147">
        <f t="shared" si="18"/>
        <v>42</v>
      </c>
      <c r="S84" s="127">
        <f t="shared" si="19"/>
        <v>240</v>
      </c>
    </row>
    <row r="85" spans="1:19" s="28" customFormat="1" ht="13.5" customHeight="1" x14ac:dyDescent="0.2">
      <c r="A85" s="120">
        <v>80</v>
      </c>
      <c r="B85" s="199" t="s">
        <v>86</v>
      </c>
      <c r="C85" s="199"/>
      <c r="D85" s="120" t="s">
        <v>7</v>
      </c>
      <c r="E85" s="11">
        <v>1</v>
      </c>
      <c r="F85" s="11">
        <v>1</v>
      </c>
      <c r="G85" s="11">
        <v>1</v>
      </c>
      <c r="H85" s="11">
        <v>1</v>
      </c>
      <c r="I85" s="11">
        <v>1</v>
      </c>
      <c r="J85" s="11">
        <v>1</v>
      </c>
      <c r="K85" s="11">
        <v>1</v>
      </c>
      <c r="L85" s="11">
        <v>1</v>
      </c>
      <c r="M85" s="11">
        <v>1</v>
      </c>
      <c r="N85" s="11">
        <v>1</v>
      </c>
      <c r="O85" s="140">
        <v>1</v>
      </c>
      <c r="P85" s="11">
        <v>1</v>
      </c>
      <c r="Q85" s="36">
        <v>1</v>
      </c>
      <c r="R85" s="147">
        <f t="shared" si="18"/>
        <v>0</v>
      </c>
      <c r="S85" s="127">
        <f t="shared" si="19"/>
        <v>100</v>
      </c>
    </row>
    <row r="86" spans="1:19" s="28" customFormat="1" ht="13.5" customHeight="1" x14ac:dyDescent="0.2">
      <c r="A86" s="120">
        <v>81</v>
      </c>
      <c r="B86" s="199" t="s">
        <v>87</v>
      </c>
      <c r="C86" s="199"/>
      <c r="D86" s="120" t="s">
        <v>7</v>
      </c>
      <c r="E86" s="11">
        <v>39</v>
      </c>
      <c r="F86" s="11">
        <v>39</v>
      </c>
      <c r="G86" s="11">
        <v>40</v>
      </c>
      <c r="H86" s="11">
        <v>41</v>
      </c>
      <c r="I86" s="11">
        <v>37</v>
      </c>
      <c r="J86" s="11">
        <v>39</v>
      </c>
      <c r="K86" s="11">
        <v>46</v>
      </c>
      <c r="L86" s="11">
        <v>38</v>
      </c>
      <c r="M86" s="11">
        <v>38</v>
      </c>
      <c r="N86" s="11">
        <v>40</v>
      </c>
      <c r="O86" s="140">
        <v>41</v>
      </c>
      <c r="P86" s="11">
        <v>43</v>
      </c>
      <c r="Q86" s="36">
        <v>44</v>
      </c>
      <c r="R86" s="147">
        <f t="shared" si="18"/>
        <v>1</v>
      </c>
      <c r="S86" s="127">
        <f t="shared" si="19"/>
        <v>102.32558139534885</v>
      </c>
    </row>
    <row r="87" spans="1:19" s="28" customFormat="1" ht="13.5" customHeight="1" x14ac:dyDescent="0.2">
      <c r="A87" s="120">
        <v>82</v>
      </c>
      <c r="B87" s="199" t="s">
        <v>88</v>
      </c>
      <c r="C87" s="199"/>
      <c r="D87" s="120" t="s">
        <v>23</v>
      </c>
      <c r="E87" s="11">
        <v>1191</v>
      </c>
      <c r="F87" s="11">
        <v>1205</v>
      </c>
      <c r="G87" s="11">
        <v>1212</v>
      </c>
      <c r="H87" s="11">
        <v>1221</v>
      </c>
      <c r="I87" s="11">
        <v>1225</v>
      </c>
      <c r="J87" s="11">
        <v>1228</v>
      </c>
      <c r="K87" s="11">
        <v>1245</v>
      </c>
      <c r="L87" s="11">
        <v>1240</v>
      </c>
      <c r="M87" s="11">
        <v>1252</v>
      </c>
      <c r="N87" s="11">
        <v>1269</v>
      </c>
      <c r="O87" s="140">
        <v>1289</v>
      </c>
      <c r="P87" s="11">
        <v>1367</v>
      </c>
      <c r="Q87" s="36">
        <v>1377</v>
      </c>
      <c r="R87" s="147">
        <f t="shared" si="18"/>
        <v>10</v>
      </c>
      <c r="S87" s="127">
        <f t="shared" si="19"/>
        <v>100.73152889539136</v>
      </c>
    </row>
    <row r="88" spans="1:19" s="28" customFormat="1" ht="13.5" customHeight="1" x14ac:dyDescent="0.2">
      <c r="A88" s="120">
        <v>83</v>
      </c>
      <c r="B88" s="199" t="s">
        <v>89</v>
      </c>
      <c r="C88" s="199"/>
      <c r="D88" s="120" t="s">
        <v>23</v>
      </c>
      <c r="E88" s="11">
        <v>607</v>
      </c>
      <c r="F88" s="11">
        <v>616</v>
      </c>
      <c r="G88" s="11">
        <v>602</v>
      </c>
      <c r="H88" s="11">
        <v>594</v>
      </c>
      <c r="I88" s="11">
        <v>596</v>
      </c>
      <c r="J88" s="11">
        <v>606</v>
      </c>
      <c r="K88" s="11">
        <v>622</v>
      </c>
      <c r="L88" s="11">
        <v>615</v>
      </c>
      <c r="M88" s="11">
        <v>646</v>
      </c>
      <c r="N88" s="11">
        <v>657</v>
      </c>
      <c r="O88" s="140">
        <v>655</v>
      </c>
      <c r="P88" s="11">
        <v>697</v>
      </c>
      <c r="Q88" s="36">
        <v>699</v>
      </c>
      <c r="R88" s="147">
        <f t="shared" si="18"/>
        <v>2</v>
      </c>
      <c r="S88" s="127">
        <f t="shared" si="19"/>
        <v>100.28694404591106</v>
      </c>
    </row>
    <row r="89" spans="1:19" s="28" customFormat="1" ht="13.5" customHeight="1" x14ac:dyDescent="0.2">
      <c r="A89" s="120">
        <v>84</v>
      </c>
      <c r="B89" s="199" t="s">
        <v>90</v>
      </c>
      <c r="C89" s="199"/>
      <c r="D89" s="120" t="s">
        <v>23</v>
      </c>
      <c r="E89" s="11">
        <v>80</v>
      </c>
      <c r="F89" s="11">
        <v>84</v>
      </c>
      <c r="G89" s="11">
        <v>91</v>
      </c>
      <c r="H89" s="11">
        <v>91</v>
      </c>
      <c r="I89" s="11">
        <v>90</v>
      </c>
      <c r="J89" s="11">
        <v>90</v>
      </c>
      <c r="K89" s="11">
        <v>91</v>
      </c>
      <c r="L89" s="11">
        <v>89</v>
      </c>
      <c r="M89" s="11">
        <v>89</v>
      </c>
      <c r="N89" s="11">
        <v>90</v>
      </c>
      <c r="O89" s="140">
        <v>91</v>
      </c>
      <c r="P89" s="11">
        <v>91</v>
      </c>
      <c r="Q89" s="36">
        <v>91</v>
      </c>
      <c r="R89" s="147">
        <f t="shared" si="18"/>
        <v>0</v>
      </c>
      <c r="S89" s="127">
        <f t="shared" si="19"/>
        <v>100</v>
      </c>
    </row>
    <row r="90" spans="1:19" s="28" customFormat="1" ht="13.5" customHeight="1" x14ac:dyDescent="0.2">
      <c r="A90" s="120">
        <v>85</v>
      </c>
      <c r="B90" s="199" t="s">
        <v>89</v>
      </c>
      <c r="C90" s="199"/>
      <c r="D90" s="120" t="s">
        <v>23</v>
      </c>
      <c r="E90" s="11">
        <v>63</v>
      </c>
      <c r="F90" s="11">
        <v>67</v>
      </c>
      <c r="G90" s="11">
        <v>73</v>
      </c>
      <c r="H90" s="11">
        <v>74</v>
      </c>
      <c r="I90" s="11">
        <v>70</v>
      </c>
      <c r="J90" s="11">
        <v>70</v>
      </c>
      <c r="K90" s="11">
        <v>72</v>
      </c>
      <c r="L90" s="11">
        <v>71</v>
      </c>
      <c r="M90" s="11">
        <v>72</v>
      </c>
      <c r="N90" s="11">
        <v>73</v>
      </c>
      <c r="O90" s="140">
        <v>74</v>
      </c>
      <c r="P90" s="11">
        <v>73</v>
      </c>
      <c r="Q90" s="36">
        <v>74</v>
      </c>
      <c r="R90" s="147">
        <f t="shared" si="18"/>
        <v>1</v>
      </c>
      <c r="S90" s="127">
        <f t="shared" si="19"/>
        <v>101.36986301369863</v>
      </c>
    </row>
    <row r="91" spans="1:19" s="28" customFormat="1" ht="13.5" customHeight="1" x14ac:dyDescent="0.2">
      <c r="A91" s="120">
        <v>86</v>
      </c>
      <c r="B91" s="199" t="s">
        <v>91</v>
      </c>
      <c r="C91" s="199"/>
      <c r="D91" s="120" t="s">
        <v>23</v>
      </c>
      <c r="E91" s="11">
        <v>51</v>
      </c>
      <c r="F91" s="11">
        <v>49</v>
      </c>
      <c r="G91" s="11">
        <v>54</v>
      </c>
      <c r="H91" s="11">
        <v>56</v>
      </c>
      <c r="I91" s="11">
        <v>51</v>
      </c>
      <c r="J91" s="11">
        <v>53</v>
      </c>
      <c r="K91" s="11">
        <v>52</v>
      </c>
      <c r="L91" s="11">
        <v>52</v>
      </c>
      <c r="M91" s="11">
        <v>52</v>
      </c>
      <c r="N91" s="11">
        <v>53</v>
      </c>
      <c r="O91" s="140">
        <v>56</v>
      </c>
      <c r="P91" s="11">
        <v>57</v>
      </c>
      <c r="Q91" s="36">
        <v>56</v>
      </c>
      <c r="R91" s="147">
        <f t="shared" si="18"/>
        <v>-1</v>
      </c>
      <c r="S91" s="127">
        <f t="shared" si="19"/>
        <v>98.245614035087712</v>
      </c>
    </row>
    <row r="92" spans="1:19" s="28" customFormat="1" ht="13.5" customHeight="1" x14ac:dyDescent="0.2">
      <c r="A92" s="120">
        <v>87</v>
      </c>
      <c r="B92" s="199" t="s">
        <v>89</v>
      </c>
      <c r="C92" s="199"/>
      <c r="D92" s="120" t="s">
        <v>23</v>
      </c>
      <c r="E92" s="11">
        <v>42</v>
      </c>
      <c r="F92" s="11">
        <v>40</v>
      </c>
      <c r="G92" s="11">
        <v>46</v>
      </c>
      <c r="H92" s="11">
        <v>47</v>
      </c>
      <c r="I92" s="11">
        <v>44</v>
      </c>
      <c r="J92" s="11">
        <v>46</v>
      </c>
      <c r="K92" s="11">
        <v>45</v>
      </c>
      <c r="L92" s="11">
        <v>43</v>
      </c>
      <c r="M92" s="11">
        <v>44</v>
      </c>
      <c r="N92" s="11">
        <v>45</v>
      </c>
      <c r="O92" s="140">
        <v>47</v>
      </c>
      <c r="P92" s="11">
        <v>45</v>
      </c>
      <c r="Q92" s="36">
        <v>45</v>
      </c>
      <c r="R92" s="147">
        <f t="shared" si="18"/>
        <v>0</v>
      </c>
      <c r="S92" s="127">
        <f t="shared" si="19"/>
        <v>100</v>
      </c>
    </row>
    <row r="93" spans="1:19" s="28" customFormat="1" ht="13.5" customHeight="1" x14ac:dyDescent="0.2">
      <c r="A93" s="120">
        <v>88</v>
      </c>
      <c r="B93" s="199" t="s">
        <v>92</v>
      </c>
      <c r="C93" s="199"/>
      <c r="D93" s="120" t="s">
        <v>23</v>
      </c>
      <c r="E93" s="11">
        <v>160</v>
      </c>
      <c r="F93" s="11">
        <v>125</v>
      </c>
      <c r="G93" s="11">
        <v>138</v>
      </c>
      <c r="H93" s="11">
        <v>128</v>
      </c>
      <c r="I93" s="11">
        <v>132</v>
      </c>
      <c r="J93" s="66">
        <v>155</v>
      </c>
      <c r="K93" s="66">
        <v>111</v>
      </c>
      <c r="L93" s="66">
        <v>128</v>
      </c>
      <c r="M93" s="66">
        <v>135</v>
      </c>
      <c r="N93" s="66">
        <v>148</v>
      </c>
      <c r="O93" s="140">
        <v>159</v>
      </c>
      <c r="P93" s="66">
        <v>147</v>
      </c>
      <c r="Q93" s="7">
        <v>156</v>
      </c>
      <c r="R93" s="147">
        <f t="shared" si="18"/>
        <v>9</v>
      </c>
      <c r="S93" s="127">
        <f t="shared" si="19"/>
        <v>106.12244897959184</v>
      </c>
    </row>
    <row r="94" spans="1:19" s="28" customFormat="1" ht="13.5" customHeight="1" x14ac:dyDescent="0.2">
      <c r="A94" s="120">
        <v>89</v>
      </c>
      <c r="B94" s="199" t="s">
        <v>93</v>
      </c>
      <c r="C94" s="199"/>
      <c r="D94" s="120" t="s">
        <v>23</v>
      </c>
      <c r="E94" s="11">
        <v>180</v>
      </c>
      <c r="F94" s="11">
        <v>126</v>
      </c>
      <c r="G94" s="11">
        <v>125</v>
      </c>
      <c r="H94" s="11">
        <v>125</v>
      </c>
      <c r="I94" s="11">
        <v>120</v>
      </c>
      <c r="J94" s="11">
        <v>110</v>
      </c>
      <c r="K94" s="11">
        <v>95</v>
      </c>
      <c r="L94" s="11">
        <v>96</v>
      </c>
      <c r="M94" s="11">
        <v>70</v>
      </c>
      <c r="N94" s="11">
        <v>75</v>
      </c>
      <c r="O94" s="140">
        <v>70</v>
      </c>
      <c r="P94" s="11">
        <v>102</v>
      </c>
      <c r="Q94" s="36">
        <v>100</v>
      </c>
      <c r="R94" s="147">
        <f t="shared" si="18"/>
        <v>-2</v>
      </c>
      <c r="S94" s="127">
        <f t="shared" si="19"/>
        <v>98.039215686274503</v>
      </c>
    </row>
    <row r="95" spans="1:19" s="28" customFormat="1" ht="13.5" customHeight="1" x14ac:dyDescent="0.2">
      <c r="A95" s="120">
        <v>90</v>
      </c>
      <c r="B95" s="199" t="s">
        <v>94</v>
      </c>
      <c r="C95" s="199"/>
      <c r="D95" s="120" t="s">
        <v>23</v>
      </c>
      <c r="E95" s="11">
        <v>52</v>
      </c>
      <c r="F95" s="11">
        <v>79</v>
      </c>
      <c r="G95" s="11">
        <v>75</v>
      </c>
      <c r="H95" s="11">
        <v>64</v>
      </c>
      <c r="I95" s="11">
        <v>49</v>
      </c>
      <c r="J95" s="11">
        <v>47</v>
      </c>
      <c r="K95" s="11">
        <v>50</v>
      </c>
      <c r="L95" s="11">
        <v>38</v>
      </c>
      <c r="M95" s="11">
        <v>14</v>
      </c>
      <c r="N95" s="11">
        <v>25</v>
      </c>
      <c r="O95" s="140">
        <v>41</v>
      </c>
      <c r="P95" s="11">
        <v>34</v>
      </c>
      <c r="Q95" s="36">
        <v>23</v>
      </c>
      <c r="R95" s="147">
        <f t="shared" si="18"/>
        <v>-11</v>
      </c>
      <c r="S95" s="127">
        <f t="shared" si="19"/>
        <v>67.64705882352942</v>
      </c>
    </row>
    <row r="96" spans="1:19" s="28" customFormat="1" ht="13.5" customHeight="1" x14ac:dyDescent="0.2">
      <c r="A96" s="120">
        <v>91</v>
      </c>
      <c r="B96" s="199" t="s">
        <v>95</v>
      </c>
      <c r="C96" s="199"/>
      <c r="D96" s="120" t="s">
        <v>23</v>
      </c>
      <c r="E96" s="11">
        <v>53</v>
      </c>
      <c r="F96" s="11">
        <v>80</v>
      </c>
      <c r="G96" s="11">
        <v>76</v>
      </c>
      <c r="H96" s="11">
        <v>65</v>
      </c>
      <c r="I96" s="11">
        <v>49</v>
      </c>
      <c r="J96" s="11">
        <v>47</v>
      </c>
      <c r="K96" s="11">
        <v>49</v>
      </c>
      <c r="L96" s="11">
        <v>37</v>
      </c>
      <c r="M96" s="11">
        <v>14</v>
      </c>
      <c r="N96" s="11">
        <v>25</v>
      </c>
      <c r="O96" s="140">
        <v>41</v>
      </c>
      <c r="P96" s="11">
        <v>34</v>
      </c>
      <c r="Q96" s="36">
        <v>23</v>
      </c>
      <c r="R96" s="147">
        <f t="shared" si="18"/>
        <v>-11</v>
      </c>
      <c r="S96" s="127">
        <f t="shared" si="19"/>
        <v>67.64705882352942</v>
      </c>
    </row>
    <row r="97" spans="1:19" s="28" customFormat="1" ht="27" customHeight="1" x14ac:dyDescent="0.2">
      <c r="A97" s="120">
        <v>92</v>
      </c>
      <c r="B97" s="199" t="s">
        <v>96</v>
      </c>
      <c r="C97" s="199"/>
      <c r="D97" s="120" t="s">
        <v>23</v>
      </c>
      <c r="E97" s="11">
        <v>1</v>
      </c>
      <c r="F97" s="11">
        <v>3</v>
      </c>
      <c r="G97" s="11">
        <v>4</v>
      </c>
      <c r="H97" s="11">
        <v>2</v>
      </c>
      <c r="I97" s="11">
        <v>2</v>
      </c>
      <c r="J97" s="11"/>
      <c r="K97" s="11"/>
      <c r="L97" s="11"/>
      <c r="M97" s="11">
        <v>3</v>
      </c>
      <c r="N97" s="11">
        <v>1</v>
      </c>
      <c r="O97" s="140" t="s">
        <v>120</v>
      </c>
      <c r="P97" s="11">
        <v>3</v>
      </c>
      <c r="Q97" s="36" t="s">
        <v>120</v>
      </c>
      <c r="R97" s="147" t="s">
        <v>120</v>
      </c>
      <c r="S97" s="127" t="s">
        <v>120</v>
      </c>
    </row>
    <row r="98" spans="1:19" s="28" customFormat="1" ht="13.5" customHeight="1" x14ac:dyDescent="0.2">
      <c r="A98" s="120">
        <v>93</v>
      </c>
      <c r="B98" s="199" t="s">
        <v>97</v>
      </c>
      <c r="C98" s="199"/>
      <c r="D98" s="120" t="s">
        <v>23</v>
      </c>
      <c r="E98" s="11">
        <v>2</v>
      </c>
      <c r="F98" s="11">
        <v>1</v>
      </c>
      <c r="G98" s="11">
        <v>1</v>
      </c>
      <c r="H98" s="11">
        <v>4</v>
      </c>
      <c r="I98" s="11">
        <v>1</v>
      </c>
      <c r="J98" s="11">
        <v>2</v>
      </c>
      <c r="K98" s="11">
        <v>2</v>
      </c>
      <c r="L98" s="11"/>
      <c r="M98" s="11">
        <v>1</v>
      </c>
      <c r="N98" s="11">
        <v>0</v>
      </c>
      <c r="O98" s="140" t="s">
        <v>120</v>
      </c>
      <c r="P98" s="11" t="s">
        <v>120</v>
      </c>
      <c r="Q98" s="36">
        <v>2</v>
      </c>
      <c r="R98" s="147" t="s">
        <v>120</v>
      </c>
      <c r="S98" s="127" t="s">
        <v>120</v>
      </c>
    </row>
    <row r="99" spans="1:19" s="28" customFormat="1" ht="13.5" customHeight="1" x14ac:dyDescent="0.2">
      <c r="A99" s="120">
        <v>94</v>
      </c>
      <c r="B99" s="199" t="s">
        <v>98</v>
      </c>
      <c r="C99" s="199"/>
      <c r="D99" s="120" t="s">
        <v>23</v>
      </c>
      <c r="E99" s="11">
        <v>119</v>
      </c>
      <c r="F99" s="11">
        <v>93</v>
      </c>
      <c r="G99" s="11">
        <v>39</v>
      </c>
      <c r="H99" s="11">
        <v>63</v>
      </c>
      <c r="I99" s="11">
        <v>86</v>
      </c>
      <c r="J99" s="11">
        <v>69</v>
      </c>
      <c r="K99" s="11">
        <v>47</v>
      </c>
      <c r="L99" s="11">
        <v>62</v>
      </c>
      <c r="M99" s="11">
        <v>68</v>
      </c>
      <c r="N99" s="11">
        <v>48</v>
      </c>
      <c r="O99" s="11">
        <v>55</v>
      </c>
      <c r="P99" s="11">
        <v>97</v>
      </c>
      <c r="Q99" s="36">
        <v>49</v>
      </c>
      <c r="R99" s="147">
        <f t="shared" si="18"/>
        <v>-48</v>
      </c>
      <c r="S99" s="127">
        <f t="shared" si="19"/>
        <v>50.515463917525771</v>
      </c>
    </row>
    <row r="100" spans="1:19" s="28" customFormat="1" ht="13.5" customHeight="1" x14ac:dyDescent="0.2">
      <c r="A100" s="120">
        <v>95</v>
      </c>
      <c r="B100" s="199" t="s">
        <v>99</v>
      </c>
      <c r="C100" s="199"/>
      <c r="D100" s="120" t="s">
        <v>7</v>
      </c>
      <c r="E100" s="11">
        <v>41</v>
      </c>
      <c r="F100" s="11">
        <v>36</v>
      </c>
      <c r="G100" s="11">
        <v>46</v>
      </c>
      <c r="H100" s="11">
        <v>41</v>
      </c>
      <c r="I100" s="11">
        <v>30</v>
      </c>
      <c r="J100" s="11">
        <v>38</v>
      </c>
      <c r="K100" s="11">
        <v>40</v>
      </c>
      <c r="L100" s="11">
        <v>30</v>
      </c>
      <c r="M100" s="11">
        <v>54</v>
      </c>
      <c r="N100" s="11">
        <v>44</v>
      </c>
      <c r="O100" s="11">
        <v>38</v>
      </c>
      <c r="P100" s="11">
        <v>73</v>
      </c>
      <c r="Q100" s="11">
        <v>39</v>
      </c>
      <c r="R100" s="147">
        <f t="shared" si="18"/>
        <v>-34</v>
      </c>
      <c r="S100" s="127">
        <f t="shared" si="19"/>
        <v>53.424657534246577</v>
      </c>
    </row>
    <row r="101" spans="1:19" s="28" customFormat="1" ht="13.5" customHeight="1" x14ac:dyDescent="0.2">
      <c r="A101" s="120">
        <v>96</v>
      </c>
      <c r="B101" s="199" t="s">
        <v>100</v>
      </c>
      <c r="C101" s="199"/>
      <c r="D101" s="120" t="s">
        <v>23</v>
      </c>
      <c r="E101" s="11">
        <v>25</v>
      </c>
      <c r="F101" s="11">
        <v>39</v>
      </c>
      <c r="G101" s="11">
        <v>65</v>
      </c>
      <c r="H101" s="11">
        <v>37</v>
      </c>
      <c r="I101" s="11">
        <v>23</v>
      </c>
      <c r="J101" s="11">
        <v>43</v>
      </c>
      <c r="K101" s="11">
        <v>49</v>
      </c>
      <c r="L101" s="11">
        <v>7</v>
      </c>
      <c r="M101" s="11">
        <v>47</v>
      </c>
      <c r="N101" s="11">
        <v>37</v>
      </c>
      <c r="O101" s="11">
        <v>22</v>
      </c>
      <c r="P101" s="11">
        <v>30</v>
      </c>
      <c r="Q101" s="11">
        <v>32</v>
      </c>
      <c r="R101" s="147">
        <f t="shared" si="18"/>
        <v>2</v>
      </c>
      <c r="S101" s="127">
        <f t="shared" si="19"/>
        <v>106.66666666666667</v>
      </c>
    </row>
    <row r="102" spans="1:19" s="28" customFormat="1" ht="19.5" customHeight="1" x14ac:dyDescent="0.2">
      <c r="A102" s="200" t="s">
        <v>101</v>
      </c>
      <c r="B102" s="200"/>
      <c r="C102" s="200"/>
      <c r="D102" s="200"/>
      <c r="E102" s="200"/>
      <c r="F102" s="200"/>
      <c r="G102" s="200"/>
      <c r="H102" s="200"/>
      <c r="I102" s="200"/>
      <c r="J102" s="200"/>
      <c r="K102" s="200"/>
      <c r="L102" s="200"/>
      <c r="M102" s="200"/>
      <c r="N102" s="200"/>
      <c r="O102" s="200"/>
      <c r="P102" s="200"/>
      <c r="Q102" s="200"/>
      <c r="R102" s="200"/>
      <c r="S102" s="200"/>
    </row>
    <row r="103" spans="1:19" s="28" customFormat="1" ht="18" customHeight="1" x14ac:dyDescent="0.2">
      <c r="A103" s="201"/>
      <c r="B103" s="201"/>
      <c r="C103" s="201"/>
      <c r="D103" s="201"/>
      <c r="E103" s="201"/>
      <c r="F103" s="201"/>
      <c r="G103" s="201"/>
      <c r="H103" s="201"/>
      <c r="I103" s="201"/>
      <c r="J103" s="201"/>
      <c r="K103" s="201"/>
      <c r="L103" s="201"/>
      <c r="M103" s="201"/>
      <c r="N103" s="201"/>
      <c r="O103" s="201"/>
      <c r="P103" s="201"/>
      <c r="Q103" s="201"/>
      <c r="R103" s="201"/>
      <c r="S103" s="201"/>
    </row>
    <row r="104" spans="1:19" s="28" customFormat="1" ht="18" customHeight="1" x14ac:dyDescent="0.2"/>
    <row r="105" spans="1:19" s="28" customFormat="1" ht="18" customHeight="1" x14ac:dyDescent="0.2">
      <c r="B105" s="201" t="s">
        <v>102</v>
      </c>
      <c r="C105" s="201"/>
      <c r="D105" s="29"/>
    </row>
    <row r="106" spans="1:19" s="28" customFormat="1" ht="18" customHeight="1" x14ac:dyDescent="0.2">
      <c r="B106" s="198" t="s">
        <v>121</v>
      </c>
      <c r="C106" s="198"/>
      <c r="D106" s="198"/>
      <c r="E106" s="198"/>
      <c r="F106" s="198"/>
      <c r="G106" s="198"/>
      <c r="H106" s="198"/>
      <c r="I106" s="198"/>
      <c r="J106" s="198"/>
      <c r="K106" s="198"/>
      <c r="L106" s="198"/>
      <c r="M106" s="198"/>
      <c r="N106" s="198"/>
      <c r="O106" s="198"/>
      <c r="P106" s="198"/>
      <c r="Q106" s="198"/>
      <c r="R106" s="198"/>
    </row>
    <row r="107" spans="1:19" s="28" customFormat="1" ht="14.25" customHeight="1" x14ac:dyDescent="0.2"/>
  </sheetData>
  <mergeCells count="113">
    <mergeCell ref="R4:S4"/>
    <mergeCell ref="B6:C6"/>
    <mergeCell ref="B7:C7"/>
    <mergeCell ref="A2:S2"/>
    <mergeCell ref="J3:S3"/>
    <mergeCell ref="A4:A5"/>
    <mergeCell ref="B4:C5"/>
    <mergeCell ref="D4:D5"/>
    <mergeCell ref="E4:E5"/>
    <mergeCell ref="G4:G5"/>
    <mergeCell ref="H4:H5"/>
    <mergeCell ref="I4:I5"/>
    <mergeCell ref="J4:J5"/>
    <mergeCell ref="N4:N5"/>
    <mergeCell ref="O4:O5"/>
    <mergeCell ref="P4:P5"/>
    <mergeCell ref="Q4:Q5"/>
    <mergeCell ref="B8:C8"/>
    <mergeCell ref="B9:C9"/>
    <mergeCell ref="B10:C10"/>
    <mergeCell ref="B11:C11"/>
    <mergeCell ref="B12:C12"/>
    <mergeCell ref="B13:C13"/>
    <mergeCell ref="K4:K5"/>
    <mergeCell ref="L4:L5"/>
    <mergeCell ref="M4:M5"/>
    <mergeCell ref="F4:F5"/>
    <mergeCell ref="B20:C20"/>
    <mergeCell ref="B21:C21"/>
    <mergeCell ref="B22:C22"/>
    <mergeCell ref="B23:C23"/>
    <mergeCell ref="B24:C24"/>
    <mergeCell ref="B25:C25"/>
    <mergeCell ref="B14:C14"/>
    <mergeCell ref="B15:C15"/>
    <mergeCell ref="B16:C16"/>
    <mergeCell ref="B17:C17"/>
    <mergeCell ref="B18:C18"/>
    <mergeCell ref="B19:C19"/>
    <mergeCell ref="B32:C32"/>
    <mergeCell ref="B33:C33"/>
    <mergeCell ref="B34:C34"/>
    <mergeCell ref="B35:C35"/>
    <mergeCell ref="B36:C36"/>
    <mergeCell ref="B37:C37"/>
    <mergeCell ref="B26:C26"/>
    <mergeCell ref="B27:C27"/>
    <mergeCell ref="B28:C28"/>
    <mergeCell ref="B29:C29"/>
    <mergeCell ref="B30:C30"/>
    <mergeCell ref="B31:C31"/>
    <mergeCell ref="B47:B48"/>
    <mergeCell ref="B49:C49"/>
    <mergeCell ref="B50:C50"/>
    <mergeCell ref="B51:C51"/>
    <mergeCell ref="B52:C52"/>
    <mergeCell ref="B53:C53"/>
    <mergeCell ref="B38:C38"/>
    <mergeCell ref="B39:C39"/>
    <mergeCell ref="B40:C40"/>
    <mergeCell ref="B41:B42"/>
    <mergeCell ref="B43:B44"/>
    <mergeCell ref="B45:B46"/>
    <mergeCell ref="B60:C60"/>
    <mergeCell ref="B61:C61"/>
    <mergeCell ref="B62:C62"/>
    <mergeCell ref="B63:C63"/>
    <mergeCell ref="B64:C64"/>
    <mergeCell ref="B65:C65"/>
    <mergeCell ref="B54:C54"/>
    <mergeCell ref="B55:C55"/>
    <mergeCell ref="B56:C56"/>
    <mergeCell ref="B57:C57"/>
    <mergeCell ref="B58:C58"/>
    <mergeCell ref="B59:C59"/>
    <mergeCell ref="B72:C72"/>
    <mergeCell ref="B73:C73"/>
    <mergeCell ref="B74:C74"/>
    <mergeCell ref="B75:C75"/>
    <mergeCell ref="B76:C76"/>
    <mergeCell ref="B77:B79"/>
    <mergeCell ref="B66:C66"/>
    <mergeCell ref="B67:C67"/>
    <mergeCell ref="B68:C68"/>
    <mergeCell ref="B69:C69"/>
    <mergeCell ref="B70:C70"/>
    <mergeCell ref="B71:C71"/>
    <mergeCell ref="B86:C86"/>
    <mergeCell ref="B87:C87"/>
    <mergeCell ref="B88:C88"/>
    <mergeCell ref="B89:C89"/>
    <mergeCell ref="B90:C90"/>
    <mergeCell ref="B91:C91"/>
    <mergeCell ref="B80:C80"/>
    <mergeCell ref="B81:C81"/>
    <mergeCell ref="B82:C82"/>
    <mergeCell ref="B83:C83"/>
    <mergeCell ref="B84:C84"/>
    <mergeCell ref="B85:C85"/>
    <mergeCell ref="B105:C105"/>
    <mergeCell ref="B106:R106"/>
    <mergeCell ref="B98:C98"/>
    <mergeCell ref="B99:C99"/>
    <mergeCell ref="B100:C100"/>
    <mergeCell ref="B101:C101"/>
    <mergeCell ref="A102:S102"/>
    <mergeCell ref="A103:S103"/>
    <mergeCell ref="B92:C92"/>
    <mergeCell ref="B93:C93"/>
    <mergeCell ref="B94:C94"/>
    <mergeCell ref="B95:C95"/>
    <mergeCell ref="B96:C96"/>
    <mergeCell ref="B97:C97"/>
  </mergeCells>
  <pageMargins left="0.6692913385826772" right="0.43307086614173229" top="0.54" bottom="0.27559055118110237" header="0.15748031496062992" footer="0.15748031496062992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92D050"/>
  </sheetPr>
  <dimension ref="A1:U107"/>
  <sheetViews>
    <sheetView workbookViewId="0">
      <pane xSplit="4" ySplit="5" topLeftCell="E70" activePane="bottomRight" state="frozen"/>
      <selection pane="topRight" activeCell="E1" sqref="E1"/>
      <selection pane="bottomLeft" activeCell="A6" sqref="A6"/>
      <selection pane="bottomRight" activeCell="A72" sqref="A72:XFD72"/>
    </sheetView>
  </sheetViews>
  <sheetFormatPr defaultRowHeight="11.25" x14ac:dyDescent="0.2"/>
  <cols>
    <col min="1" max="1" width="3.5703125" style="1" customWidth="1"/>
    <col min="2" max="2" width="15.85546875" style="1" customWidth="1"/>
    <col min="3" max="3" width="13" style="1" customWidth="1"/>
    <col min="4" max="4" width="6.5703125" style="1" customWidth="1"/>
    <col min="5" max="17" width="6.85546875" style="1" customWidth="1"/>
    <col min="18" max="18" width="7" style="1" customWidth="1"/>
    <col min="19" max="19" width="6.140625" style="1" customWidth="1"/>
    <col min="20" max="20" width="0.7109375" style="1" customWidth="1"/>
    <col min="21" max="251" width="9.140625" style="1"/>
    <col min="252" max="252" width="3.7109375" style="1" customWidth="1"/>
    <col min="253" max="253" width="16.7109375" style="1" customWidth="1"/>
    <col min="254" max="254" width="15.7109375" style="1" customWidth="1"/>
    <col min="255" max="255" width="8.5703125" style="1" customWidth="1"/>
    <col min="256" max="259" width="7" style="1" customWidth="1"/>
    <col min="260" max="261" width="6.7109375" style="1" customWidth="1"/>
    <col min="262" max="262" width="0.5703125" style="1" customWidth="1"/>
    <col min="263" max="263" width="1.85546875" style="1" customWidth="1"/>
    <col min="264" max="507" width="9.140625" style="1"/>
    <col min="508" max="508" width="3.7109375" style="1" customWidth="1"/>
    <col min="509" max="509" width="16.7109375" style="1" customWidth="1"/>
    <col min="510" max="510" width="15.7109375" style="1" customWidth="1"/>
    <col min="511" max="511" width="8.5703125" style="1" customWidth="1"/>
    <col min="512" max="515" width="7" style="1" customWidth="1"/>
    <col min="516" max="517" width="6.7109375" style="1" customWidth="1"/>
    <col min="518" max="518" width="0.5703125" style="1" customWidth="1"/>
    <col min="519" max="519" width="1.85546875" style="1" customWidth="1"/>
    <col min="520" max="763" width="9.140625" style="1"/>
    <col min="764" max="764" width="3.7109375" style="1" customWidth="1"/>
    <col min="765" max="765" width="16.7109375" style="1" customWidth="1"/>
    <col min="766" max="766" width="15.7109375" style="1" customWidth="1"/>
    <col min="767" max="767" width="8.5703125" style="1" customWidth="1"/>
    <col min="768" max="771" width="7" style="1" customWidth="1"/>
    <col min="772" max="773" width="6.7109375" style="1" customWidth="1"/>
    <col min="774" max="774" width="0.5703125" style="1" customWidth="1"/>
    <col min="775" max="775" width="1.85546875" style="1" customWidth="1"/>
    <col min="776" max="1019" width="9.140625" style="1"/>
    <col min="1020" max="1020" width="3.7109375" style="1" customWidth="1"/>
    <col min="1021" max="1021" width="16.7109375" style="1" customWidth="1"/>
    <col min="1022" max="1022" width="15.7109375" style="1" customWidth="1"/>
    <col min="1023" max="1023" width="8.5703125" style="1" customWidth="1"/>
    <col min="1024" max="1027" width="7" style="1" customWidth="1"/>
    <col min="1028" max="1029" width="6.7109375" style="1" customWidth="1"/>
    <col min="1030" max="1030" width="0.5703125" style="1" customWidth="1"/>
    <col min="1031" max="1031" width="1.85546875" style="1" customWidth="1"/>
    <col min="1032" max="1275" width="9.140625" style="1"/>
    <col min="1276" max="1276" width="3.7109375" style="1" customWidth="1"/>
    <col min="1277" max="1277" width="16.7109375" style="1" customWidth="1"/>
    <col min="1278" max="1278" width="15.7109375" style="1" customWidth="1"/>
    <col min="1279" max="1279" width="8.5703125" style="1" customWidth="1"/>
    <col min="1280" max="1283" width="7" style="1" customWidth="1"/>
    <col min="1284" max="1285" width="6.7109375" style="1" customWidth="1"/>
    <col min="1286" max="1286" width="0.5703125" style="1" customWidth="1"/>
    <col min="1287" max="1287" width="1.85546875" style="1" customWidth="1"/>
    <col min="1288" max="1531" width="9.140625" style="1"/>
    <col min="1532" max="1532" width="3.7109375" style="1" customWidth="1"/>
    <col min="1533" max="1533" width="16.7109375" style="1" customWidth="1"/>
    <col min="1534" max="1534" width="15.7109375" style="1" customWidth="1"/>
    <col min="1535" max="1535" width="8.5703125" style="1" customWidth="1"/>
    <col min="1536" max="1539" width="7" style="1" customWidth="1"/>
    <col min="1540" max="1541" width="6.7109375" style="1" customWidth="1"/>
    <col min="1542" max="1542" width="0.5703125" style="1" customWidth="1"/>
    <col min="1543" max="1543" width="1.85546875" style="1" customWidth="1"/>
    <col min="1544" max="1787" width="9.140625" style="1"/>
    <col min="1788" max="1788" width="3.7109375" style="1" customWidth="1"/>
    <col min="1789" max="1789" width="16.7109375" style="1" customWidth="1"/>
    <col min="1790" max="1790" width="15.7109375" style="1" customWidth="1"/>
    <col min="1791" max="1791" width="8.5703125" style="1" customWidth="1"/>
    <col min="1792" max="1795" width="7" style="1" customWidth="1"/>
    <col min="1796" max="1797" width="6.7109375" style="1" customWidth="1"/>
    <col min="1798" max="1798" width="0.5703125" style="1" customWidth="1"/>
    <col min="1799" max="1799" width="1.85546875" style="1" customWidth="1"/>
    <col min="1800" max="2043" width="9.140625" style="1"/>
    <col min="2044" max="2044" width="3.7109375" style="1" customWidth="1"/>
    <col min="2045" max="2045" width="16.7109375" style="1" customWidth="1"/>
    <col min="2046" max="2046" width="15.7109375" style="1" customWidth="1"/>
    <col min="2047" max="2047" width="8.5703125" style="1" customWidth="1"/>
    <col min="2048" max="2051" width="7" style="1" customWidth="1"/>
    <col min="2052" max="2053" width="6.7109375" style="1" customWidth="1"/>
    <col min="2054" max="2054" width="0.5703125" style="1" customWidth="1"/>
    <col min="2055" max="2055" width="1.85546875" style="1" customWidth="1"/>
    <col min="2056" max="2299" width="9.140625" style="1"/>
    <col min="2300" max="2300" width="3.7109375" style="1" customWidth="1"/>
    <col min="2301" max="2301" width="16.7109375" style="1" customWidth="1"/>
    <col min="2302" max="2302" width="15.7109375" style="1" customWidth="1"/>
    <col min="2303" max="2303" width="8.5703125" style="1" customWidth="1"/>
    <col min="2304" max="2307" width="7" style="1" customWidth="1"/>
    <col min="2308" max="2309" width="6.7109375" style="1" customWidth="1"/>
    <col min="2310" max="2310" width="0.5703125" style="1" customWidth="1"/>
    <col min="2311" max="2311" width="1.85546875" style="1" customWidth="1"/>
    <col min="2312" max="2555" width="9.140625" style="1"/>
    <col min="2556" max="2556" width="3.7109375" style="1" customWidth="1"/>
    <col min="2557" max="2557" width="16.7109375" style="1" customWidth="1"/>
    <col min="2558" max="2558" width="15.7109375" style="1" customWidth="1"/>
    <col min="2559" max="2559" width="8.5703125" style="1" customWidth="1"/>
    <col min="2560" max="2563" width="7" style="1" customWidth="1"/>
    <col min="2564" max="2565" width="6.7109375" style="1" customWidth="1"/>
    <col min="2566" max="2566" width="0.5703125" style="1" customWidth="1"/>
    <col min="2567" max="2567" width="1.85546875" style="1" customWidth="1"/>
    <col min="2568" max="2811" width="9.140625" style="1"/>
    <col min="2812" max="2812" width="3.7109375" style="1" customWidth="1"/>
    <col min="2813" max="2813" width="16.7109375" style="1" customWidth="1"/>
    <col min="2814" max="2814" width="15.7109375" style="1" customWidth="1"/>
    <col min="2815" max="2815" width="8.5703125" style="1" customWidth="1"/>
    <col min="2816" max="2819" width="7" style="1" customWidth="1"/>
    <col min="2820" max="2821" width="6.7109375" style="1" customWidth="1"/>
    <col min="2822" max="2822" width="0.5703125" style="1" customWidth="1"/>
    <col min="2823" max="2823" width="1.85546875" style="1" customWidth="1"/>
    <col min="2824" max="3067" width="9.140625" style="1"/>
    <col min="3068" max="3068" width="3.7109375" style="1" customWidth="1"/>
    <col min="3069" max="3069" width="16.7109375" style="1" customWidth="1"/>
    <col min="3070" max="3070" width="15.7109375" style="1" customWidth="1"/>
    <col min="3071" max="3071" width="8.5703125" style="1" customWidth="1"/>
    <col min="3072" max="3075" width="7" style="1" customWidth="1"/>
    <col min="3076" max="3077" width="6.7109375" style="1" customWidth="1"/>
    <col min="3078" max="3078" width="0.5703125" style="1" customWidth="1"/>
    <col min="3079" max="3079" width="1.85546875" style="1" customWidth="1"/>
    <col min="3080" max="3323" width="9.140625" style="1"/>
    <col min="3324" max="3324" width="3.7109375" style="1" customWidth="1"/>
    <col min="3325" max="3325" width="16.7109375" style="1" customWidth="1"/>
    <col min="3326" max="3326" width="15.7109375" style="1" customWidth="1"/>
    <col min="3327" max="3327" width="8.5703125" style="1" customWidth="1"/>
    <col min="3328" max="3331" width="7" style="1" customWidth="1"/>
    <col min="3332" max="3333" width="6.7109375" style="1" customWidth="1"/>
    <col min="3334" max="3334" width="0.5703125" style="1" customWidth="1"/>
    <col min="3335" max="3335" width="1.85546875" style="1" customWidth="1"/>
    <col min="3336" max="3579" width="9.140625" style="1"/>
    <col min="3580" max="3580" width="3.7109375" style="1" customWidth="1"/>
    <col min="3581" max="3581" width="16.7109375" style="1" customWidth="1"/>
    <col min="3582" max="3582" width="15.7109375" style="1" customWidth="1"/>
    <col min="3583" max="3583" width="8.5703125" style="1" customWidth="1"/>
    <col min="3584" max="3587" width="7" style="1" customWidth="1"/>
    <col min="3588" max="3589" width="6.7109375" style="1" customWidth="1"/>
    <col min="3590" max="3590" width="0.5703125" style="1" customWidth="1"/>
    <col min="3591" max="3591" width="1.85546875" style="1" customWidth="1"/>
    <col min="3592" max="3835" width="9.140625" style="1"/>
    <col min="3836" max="3836" width="3.7109375" style="1" customWidth="1"/>
    <col min="3837" max="3837" width="16.7109375" style="1" customWidth="1"/>
    <col min="3838" max="3838" width="15.7109375" style="1" customWidth="1"/>
    <col min="3839" max="3839" width="8.5703125" style="1" customWidth="1"/>
    <col min="3840" max="3843" width="7" style="1" customWidth="1"/>
    <col min="3844" max="3845" width="6.7109375" style="1" customWidth="1"/>
    <col min="3846" max="3846" width="0.5703125" style="1" customWidth="1"/>
    <col min="3847" max="3847" width="1.85546875" style="1" customWidth="1"/>
    <col min="3848" max="4091" width="9.140625" style="1"/>
    <col min="4092" max="4092" width="3.7109375" style="1" customWidth="1"/>
    <col min="4093" max="4093" width="16.7109375" style="1" customWidth="1"/>
    <col min="4094" max="4094" width="15.7109375" style="1" customWidth="1"/>
    <col min="4095" max="4095" width="8.5703125" style="1" customWidth="1"/>
    <col min="4096" max="4099" width="7" style="1" customWidth="1"/>
    <col min="4100" max="4101" width="6.7109375" style="1" customWidth="1"/>
    <col min="4102" max="4102" width="0.5703125" style="1" customWidth="1"/>
    <col min="4103" max="4103" width="1.85546875" style="1" customWidth="1"/>
    <col min="4104" max="4347" width="9.140625" style="1"/>
    <col min="4348" max="4348" width="3.7109375" style="1" customWidth="1"/>
    <col min="4349" max="4349" width="16.7109375" style="1" customWidth="1"/>
    <col min="4350" max="4350" width="15.7109375" style="1" customWidth="1"/>
    <col min="4351" max="4351" width="8.5703125" style="1" customWidth="1"/>
    <col min="4352" max="4355" width="7" style="1" customWidth="1"/>
    <col min="4356" max="4357" width="6.7109375" style="1" customWidth="1"/>
    <col min="4358" max="4358" width="0.5703125" style="1" customWidth="1"/>
    <col min="4359" max="4359" width="1.85546875" style="1" customWidth="1"/>
    <col min="4360" max="4603" width="9.140625" style="1"/>
    <col min="4604" max="4604" width="3.7109375" style="1" customWidth="1"/>
    <col min="4605" max="4605" width="16.7109375" style="1" customWidth="1"/>
    <col min="4606" max="4606" width="15.7109375" style="1" customWidth="1"/>
    <col min="4607" max="4607" width="8.5703125" style="1" customWidth="1"/>
    <col min="4608" max="4611" width="7" style="1" customWidth="1"/>
    <col min="4612" max="4613" width="6.7109375" style="1" customWidth="1"/>
    <col min="4614" max="4614" width="0.5703125" style="1" customWidth="1"/>
    <col min="4615" max="4615" width="1.85546875" style="1" customWidth="1"/>
    <col min="4616" max="4859" width="9.140625" style="1"/>
    <col min="4860" max="4860" width="3.7109375" style="1" customWidth="1"/>
    <col min="4861" max="4861" width="16.7109375" style="1" customWidth="1"/>
    <col min="4862" max="4862" width="15.7109375" style="1" customWidth="1"/>
    <col min="4863" max="4863" width="8.5703125" style="1" customWidth="1"/>
    <col min="4864" max="4867" width="7" style="1" customWidth="1"/>
    <col min="4868" max="4869" width="6.7109375" style="1" customWidth="1"/>
    <col min="4870" max="4870" width="0.5703125" style="1" customWidth="1"/>
    <col min="4871" max="4871" width="1.85546875" style="1" customWidth="1"/>
    <col min="4872" max="5115" width="9.140625" style="1"/>
    <col min="5116" max="5116" width="3.7109375" style="1" customWidth="1"/>
    <col min="5117" max="5117" width="16.7109375" style="1" customWidth="1"/>
    <col min="5118" max="5118" width="15.7109375" style="1" customWidth="1"/>
    <col min="5119" max="5119" width="8.5703125" style="1" customWidth="1"/>
    <col min="5120" max="5123" width="7" style="1" customWidth="1"/>
    <col min="5124" max="5125" width="6.7109375" style="1" customWidth="1"/>
    <col min="5126" max="5126" width="0.5703125" style="1" customWidth="1"/>
    <col min="5127" max="5127" width="1.85546875" style="1" customWidth="1"/>
    <col min="5128" max="5371" width="9.140625" style="1"/>
    <col min="5372" max="5372" width="3.7109375" style="1" customWidth="1"/>
    <col min="5373" max="5373" width="16.7109375" style="1" customWidth="1"/>
    <col min="5374" max="5374" width="15.7109375" style="1" customWidth="1"/>
    <col min="5375" max="5375" width="8.5703125" style="1" customWidth="1"/>
    <col min="5376" max="5379" width="7" style="1" customWidth="1"/>
    <col min="5380" max="5381" width="6.7109375" style="1" customWidth="1"/>
    <col min="5382" max="5382" width="0.5703125" style="1" customWidth="1"/>
    <col min="5383" max="5383" width="1.85546875" style="1" customWidth="1"/>
    <col min="5384" max="5627" width="9.140625" style="1"/>
    <col min="5628" max="5628" width="3.7109375" style="1" customWidth="1"/>
    <col min="5629" max="5629" width="16.7109375" style="1" customWidth="1"/>
    <col min="5630" max="5630" width="15.7109375" style="1" customWidth="1"/>
    <col min="5631" max="5631" width="8.5703125" style="1" customWidth="1"/>
    <col min="5632" max="5635" width="7" style="1" customWidth="1"/>
    <col min="5636" max="5637" width="6.7109375" style="1" customWidth="1"/>
    <col min="5638" max="5638" width="0.5703125" style="1" customWidth="1"/>
    <col min="5639" max="5639" width="1.85546875" style="1" customWidth="1"/>
    <col min="5640" max="5883" width="9.140625" style="1"/>
    <col min="5884" max="5884" width="3.7109375" style="1" customWidth="1"/>
    <col min="5885" max="5885" width="16.7109375" style="1" customWidth="1"/>
    <col min="5886" max="5886" width="15.7109375" style="1" customWidth="1"/>
    <col min="5887" max="5887" width="8.5703125" style="1" customWidth="1"/>
    <col min="5888" max="5891" width="7" style="1" customWidth="1"/>
    <col min="5892" max="5893" width="6.7109375" style="1" customWidth="1"/>
    <col min="5894" max="5894" width="0.5703125" style="1" customWidth="1"/>
    <col min="5895" max="5895" width="1.85546875" style="1" customWidth="1"/>
    <col min="5896" max="6139" width="9.140625" style="1"/>
    <col min="6140" max="6140" width="3.7109375" style="1" customWidth="1"/>
    <col min="6141" max="6141" width="16.7109375" style="1" customWidth="1"/>
    <col min="6142" max="6142" width="15.7109375" style="1" customWidth="1"/>
    <col min="6143" max="6143" width="8.5703125" style="1" customWidth="1"/>
    <col min="6144" max="6147" width="7" style="1" customWidth="1"/>
    <col min="6148" max="6149" width="6.7109375" style="1" customWidth="1"/>
    <col min="6150" max="6150" width="0.5703125" style="1" customWidth="1"/>
    <col min="6151" max="6151" width="1.85546875" style="1" customWidth="1"/>
    <col min="6152" max="6395" width="9.140625" style="1"/>
    <col min="6396" max="6396" width="3.7109375" style="1" customWidth="1"/>
    <col min="6397" max="6397" width="16.7109375" style="1" customWidth="1"/>
    <col min="6398" max="6398" width="15.7109375" style="1" customWidth="1"/>
    <col min="6399" max="6399" width="8.5703125" style="1" customWidth="1"/>
    <col min="6400" max="6403" width="7" style="1" customWidth="1"/>
    <col min="6404" max="6405" width="6.7109375" style="1" customWidth="1"/>
    <col min="6406" max="6406" width="0.5703125" style="1" customWidth="1"/>
    <col min="6407" max="6407" width="1.85546875" style="1" customWidth="1"/>
    <col min="6408" max="6651" width="9.140625" style="1"/>
    <col min="6652" max="6652" width="3.7109375" style="1" customWidth="1"/>
    <col min="6653" max="6653" width="16.7109375" style="1" customWidth="1"/>
    <col min="6654" max="6654" width="15.7109375" style="1" customWidth="1"/>
    <col min="6655" max="6655" width="8.5703125" style="1" customWidth="1"/>
    <col min="6656" max="6659" width="7" style="1" customWidth="1"/>
    <col min="6660" max="6661" width="6.7109375" style="1" customWidth="1"/>
    <col min="6662" max="6662" width="0.5703125" style="1" customWidth="1"/>
    <col min="6663" max="6663" width="1.85546875" style="1" customWidth="1"/>
    <col min="6664" max="6907" width="9.140625" style="1"/>
    <col min="6908" max="6908" width="3.7109375" style="1" customWidth="1"/>
    <col min="6909" max="6909" width="16.7109375" style="1" customWidth="1"/>
    <col min="6910" max="6910" width="15.7109375" style="1" customWidth="1"/>
    <col min="6911" max="6911" width="8.5703125" style="1" customWidth="1"/>
    <col min="6912" max="6915" width="7" style="1" customWidth="1"/>
    <col min="6916" max="6917" width="6.7109375" style="1" customWidth="1"/>
    <col min="6918" max="6918" width="0.5703125" style="1" customWidth="1"/>
    <col min="6919" max="6919" width="1.85546875" style="1" customWidth="1"/>
    <col min="6920" max="7163" width="9.140625" style="1"/>
    <col min="7164" max="7164" width="3.7109375" style="1" customWidth="1"/>
    <col min="7165" max="7165" width="16.7109375" style="1" customWidth="1"/>
    <col min="7166" max="7166" width="15.7109375" style="1" customWidth="1"/>
    <col min="7167" max="7167" width="8.5703125" style="1" customWidth="1"/>
    <col min="7168" max="7171" width="7" style="1" customWidth="1"/>
    <col min="7172" max="7173" width="6.7109375" style="1" customWidth="1"/>
    <col min="7174" max="7174" width="0.5703125" style="1" customWidth="1"/>
    <col min="7175" max="7175" width="1.85546875" style="1" customWidth="1"/>
    <col min="7176" max="7419" width="9.140625" style="1"/>
    <col min="7420" max="7420" width="3.7109375" style="1" customWidth="1"/>
    <col min="7421" max="7421" width="16.7109375" style="1" customWidth="1"/>
    <col min="7422" max="7422" width="15.7109375" style="1" customWidth="1"/>
    <col min="7423" max="7423" width="8.5703125" style="1" customWidth="1"/>
    <col min="7424" max="7427" width="7" style="1" customWidth="1"/>
    <col min="7428" max="7429" width="6.7109375" style="1" customWidth="1"/>
    <col min="7430" max="7430" width="0.5703125" style="1" customWidth="1"/>
    <col min="7431" max="7431" width="1.85546875" style="1" customWidth="1"/>
    <col min="7432" max="7675" width="9.140625" style="1"/>
    <col min="7676" max="7676" width="3.7109375" style="1" customWidth="1"/>
    <col min="7677" max="7677" width="16.7109375" style="1" customWidth="1"/>
    <col min="7678" max="7678" width="15.7109375" style="1" customWidth="1"/>
    <col min="7679" max="7679" width="8.5703125" style="1" customWidth="1"/>
    <col min="7680" max="7683" width="7" style="1" customWidth="1"/>
    <col min="7684" max="7685" width="6.7109375" style="1" customWidth="1"/>
    <col min="7686" max="7686" width="0.5703125" style="1" customWidth="1"/>
    <col min="7687" max="7687" width="1.85546875" style="1" customWidth="1"/>
    <col min="7688" max="7931" width="9.140625" style="1"/>
    <col min="7932" max="7932" width="3.7109375" style="1" customWidth="1"/>
    <col min="7933" max="7933" width="16.7109375" style="1" customWidth="1"/>
    <col min="7934" max="7934" width="15.7109375" style="1" customWidth="1"/>
    <col min="7935" max="7935" width="8.5703125" style="1" customWidth="1"/>
    <col min="7936" max="7939" width="7" style="1" customWidth="1"/>
    <col min="7940" max="7941" width="6.7109375" style="1" customWidth="1"/>
    <col min="7942" max="7942" width="0.5703125" style="1" customWidth="1"/>
    <col min="7943" max="7943" width="1.85546875" style="1" customWidth="1"/>
    <col min="7944" max="8187" width="9.140625" style="1"/>
    <col min="8188" max="8188" width="3.7109375" style="1" customWidth="1"/>
    <col min="8189" max="8189" width="16.7109375" style="1" customWidth="1"/>
    <col min="8190" max="8190" width="15.7109375" style="1" customWidth="1"/>
    <col min="8191" max="8191" width="8.5703125" style="1" customWidth="1"/>
    <col min="8192" max="8195" width="7" style="1" customWidth="1"/>
    <col min="8196" max="8197" width="6.7109375" style="1" customWidth="1"/>
    <col min="8198" max="8198" width="0.5703125" style="1" customWidth="1"/>
    <col min="8199" max="8199" width="1.85546875" style="1" customWidth="1"/>
    <col min="8200" max="8443" width="9.140625" style="1"/>
    <col min="8444" max="8444" width="3.7109375" style="1" customWidth="1"/>
    <col min="8445" max="8445" width="16.7109375" style="1" customWidth="1"/>
    <col min="8446" max="8446" width="15.7109375" style="1" customWidth="1"/>
    <col min="8447" max="8447" width="8.5703125" style="1" customWidth="1"/>
    <col min="8448" max="8451" width="7" style="1" customWidth="1"/>
    <col min="8452" max="8453" width="6.7109375" style="1" customWidth="1"/>
    <col min="8454" max="8454" width="0.5703125" style="1" customWidth="1"/>
    <col min="8455" max="8455" width="1.85546875" style="1" customWidth="1"/>
    <col min="8456" max="8699" width="9.140625" style="1"/>
    <col min="8700" max="8700" width="3.7109375" style="1" customWidth="1"/>
    <col min="8701" max="8701" width="16.7109375" style="1" customWidth="1"/>
    <col min="8702" max="8702" width="15.7109375" style="1" customWidth="1"/>
    <col min="8703" max="8703" width="8.5703125" style="1" customWidth="1"/>
    <col min="8704" max="8707" width="7" style="1" customWidth="1"/>
    <col min="8708" max="8709" width="6.7109375" style="1" customWidth="1"/>
    <col min="8710" max="8710" width="0.5703125" style="1" customWidth="1"/>
    <col min="8711" max="8711" width="1.85546875" style="1" customWidth="1"/>
    <col min="8712" max="8955" width="9.140625" style="1"/>
    <col min="8956" max="8956" width="3.7109375" style="1" customWidth="1"/>
    <col min="8957" max="8957" width="16.7109375" style="1" customWidth="1"/>
    <col min="8958" max="8958" width="15.7109375" style="1" customWidth="1"/>
    <col min="8959" max="8959" width="8.5703125" style="1" customWidth="1"/>
    <col min="8960" max="8963" width="7" style="1" customWidth="1"/>
    <col min="8964" max="8965" width="6.7109375" style="1" customWidth="1"/>
    <col min="8966" max="8966" width="0.5703125" style="1" customWidth="1"/>
    <col min="8967" max="8967" width="1.85546875" style="1" customWidth="1"/>
    <col min="8968" max="9211" width="9.140625" style="1"/>
    <col min="9212" max="9212" width="3.7109375" style="1" customWidth="1"/>
    <col min="9213" max="9213" width="16.7109375" style="1" customWidth="1"/>
    <col min="9214" max="9214" width="15.7109375" style="1" customWidth="1"/>
    <col min="9215" max="9215" width="8.5703125" style="1" customWidth="1"/>
    <col min="9216" max="9219" width="7" style="1" customWidth="1"/>
    <col min="9220" max="9221" width="6.7109375" style="1" customWidth="1"/>
    <col min="9222" max="9222" width="0.5703125" style="1" customWidth="1"/>
    <col min="9223" max="9223" width="1.85546875" style="1" customWidth="1"/>
    <col min="9224" max="9467" width="9.140625" style="1"/>
    <col min="9468" max="9468" width="3.7109375" style="1" customWidth="1"/>
    <col min="9469" max="9469" width="16.7109375" style="1" customWidth="1"/>
    <col min="9470" max="9470" width="15.7109375" style="1" customWidth="1"/>
    <col min="9471" max="9471" width="8.5703125" style="1" customWidth="1"/>
    <col min="9472" max="9475" width="7" style="1" customWidth="1"/>
    <col min="9476" max="9477" width="6.7109375" style="1" customWidth="1"/>
    <col min="9478" max="9478" width="0.5703125" style="1" customWidth="1"/>
    <col min="9479" max="9479" width="1.85546875" style="1" customWidth="1"/>
    <col min="9480" max="9723" width="9.140625" style="1"/>
    <col min="9724" max="9724" width="3.7109375" style="1" customWidth="1"/>
    <col min="9725" max="9725" width="16.7109375" style="1" customWidth="1"/>
    <col min="9726" max="9726" width="15.7109375" style="1" customWidth="1"/>
    <col min="9727" max="9727" width="8.5703125" style="1" customWidth="1"/>
    <col min="9728" max="9731" width="7" style="1" customWidth="1"/>
    <col min="9732" max="9733" width="6.7109375" style="1" customWidth="1"/>
    <col min="9734" max="9734" width="0.5703125" style="1" customWidth="1"/>
    <col min="9735" max="9735" width="1.85546875" style="1" customWidth="1"/>
    <col min="9736" max="9979" width="9.140625" style="1"/>
    <col min="9980" max="9980" width="3.7109375" style="1" customWidth="1"/>
    <col min="9981" max="9981" width="16.7109375" style="1" customWidth="1"/>
    <col min="9982" max="9982" width="15.7109375" style="1" customWidth="1"/>
    <col min="9983" max="9983" width="8.5703125" style="1" customWidth="1"/>
    <col min="9984" max="9987" width="7" style="1" customWidth="1"/>
    <col min="9988" max="9989" width="6.7109375" style="1" customWidth="1"/>
    <col min="9990" max="9990" width="0.5703125" style="1" customWidth="1"/>
    <col min="9991" max="9991" width="1.85546875" style="1" customWidth="1"/>
    <col min="9992" max="10235" width="9.140625" style="1"/>
    <col min="10236" max="10236" width="3.7109375" style="1" customWidth="1"/>
    <col min="10237" max="10237" width="16.7109375" style="1" customWidth="1"/>
    <col min="10238" max="10238" width="15.7109375" style="1" customWidth="1"/>
    <col min="10239" max="10239" width="8.5703125" style="1" customWidth="1"/>
    <col min="10240" max="10243" width="7" style="1" customWidth="1"/>
    <col min="10244" max="10245" width="6.7109375" style="1" customWidth="1"/>
    <col min="10246" max="10246" width="0.5703125" style="1" customWidth="1"/>
    <col min="10247" max="10247" width="1.85546875" style="1" customWidth="1"/>
    <col min="10248" max="10491" width="9.140625" style="1"/>
    <col min="10492" max="10492" width="3.7109375" style="1" customWidth="1"/>
    <col min="10493" max="10493" width="16.7109375" style="1" customWidth="1"/>
    <col min="10494" max="10494" width="15.7109375" style="1" customWidth="1"/>
    <col min="10495" max="10495" width="8.5703125" style="1" customWidth="1"/>
    <col min="10496" max="10499" width="7" style="1" customWidth="1"/>
    <col min="10500" max="10501" width="6.7109375" style="1" customWidth="1"/>
    <col min="10502" max="10502" width="0.5703125" style="1" customWidth="1"/>
    <col min="10503" max="10503" width="1.85546875" style="1" customWidth="1"/>
    <col min="10504" max="10747" width="9.140625" style="1"/>
    <col min="10748" max="10748" width="3.7109375" style="1" customWidth="1"/>
    <col min="10749" max="10749" width="16.7109375" style="1" customWidth="1"/>
    <col min="10750" max="10750" width="15.7109375" style="1" customWidth="1"/>
    <col min="10751" max="10751" width="8.5703125" style="1" customWidth="1"/>
    <col min="10752" max="10755" width="7" style="1" customWidth="1"/>
    <col min="10756" max="10757" width="6.7109375" style="1" customWidth="1"/>
    <col min="10758" max="10758" width="0.5703125" style="1" customWidth="1"/>
    <col min="10759" max="10759" width="1.85546875" style="1" customWidth="1"/>
    <col min="10760" max="11003" width="9.140625" style="1"/>
    <col min="11004" max="11004" width="3.7109375" style="1" customWidth="1"/>
    <col min="11005" max="11005" width="16.7109375" style="1" customWidth="1"/>
    <col min="11006" max="11006" width="15.7109375" style="1" customWidth="1"/>
    <col min="11007" max="11007" width="8.5703125" style="1" customWidth="1"/>
    <col min="11008" max="11011" width="7" style="1" customWidth="1"/>
    <col min="11012" max="11013" width="6.7109375" style="1" customWidth="1"/>
    <col min="11014" max="11014" width="0.5703125" style="1" customWidth="1"/>
    <col min="11015" max="11015" width="1.85546875" style="1" customWidth="1"/>
    <col min="11016" max="11259" width="9.140625" style="1"/>
    <col min="11260" max="11260" width="3.7109375" style="1" customWidth="1"/>
    <col min="11261" max="11261" width="16.7109375" style="1" customWidth="1"/>
    <col min="11262" max="11262" width="15.7109375" style="1" customWidth="1"/>
    <col min="11263" max="11263" width="8.5703125" style="1" customWidth="1"/>
    <col min="11264" max="11267" width="7" style="1" customWidth="1"/>
    <col min="11268" max="11269" width="6.7109375" style="1" customWidth="1"/>
    <col min="11270" max="11270" width="0.5703125" style="1" customWidth="1"/>
    <col min="11271" max="11271" width="1.85546875" style="1" customWidth="1"/>
    <col min="11272" max="11515" width="9.140625" style="1"/>
    <col min="11516" max="11516" width="3.7109375" style="1" customWidth="1"/>
    <col min="11517" max="11517" width="16.7109375" style="1" customWidth="1"/>
    <col min="11518" max="11518" width="15.7109375" style="1" customWidth="1"/>
    <col min="11519" max="11519" width="8.5703125" style="1" customWidth="1"/>
    <col min="11520" max="11523" width="7" style="1" customWidth="1"/>
    <col min="11524" max="11525" width="6.7109375" style="1" customWidth="1"/>
    <col min="11526" max="11526" width="0.5703125" style="1" customWidth="1"/>
    <col min="11527" max="11527" width="1.85546875" style="1" customWidth="1"/>
    <col min="11528" max="11771" width="9.140625" style="1"/>
    <col min="11772" max="11772" width="3.7109375" style="1" customWidth="1"/>
    <col min="11773" max="11773" width="16.7109375" style="1" customWidth="1"/>
    <col min="11774" max="11774" width="15.7109375" style="1" customWidth="1"/>
    <col min="11775" max="11775" width="8.5703125" style="1" customWidth="1"/>
    <col min="11776" max="11779" width="7" style="1" customWidth="1"/>
    <col min="11780" max="11781" width="6.7109375" style="1" customWidth="1"/>
    <col min="11782" max="11782" width="0.5703125" style="1" customWidth="1"/>
    <col min="11783" max="11783" width="1.85546875" style="1" customWidth="1"/>
    <col min="11784" max="12027" width="9.140625" style="1"/>
    <col min="12028" max="12028" width="3.7109375" style="1" customWidth="1"/>
    <col min="12029" max="12029" width="16.7109375" style="1" customWidth="1"/>
    <col min="12030" max="12030" width="15.7109375" style="1" customWidth="1"/>
    <col min="12031" max="12031" width="8.5703125" style="1" customWidth="1"/>
    <col min="12032" max="12035" width="7" style="1" customWidth="1"/>
    <col min="12036" max="12037" width="6.7109375" style="1" customWidth="1"/>
    <col min="12038" max="12038" width="0.5703125" style="1" customWidth="1"/>
    <col min="12039" max="12039" width="1.85546875" style="1" customWidth="1"/>
    <col min="12040" max="12283" width="9.140625" style="1"/>
    <col min="12284" max="12284" width="3.7109375" style="1" customWidth="1"/>
    <col min="12285" max="12285" width="16.7109375" style="1" customWidth="1"/>
    <col min="12286" max="12286" width="15.7109375" style="1" customWidth="1"/>
    <col min="12287" max="12287" width="8.5703125" style="1" customWidth="1"/>
    <col min="12288" max="12291" width="7" style="1" customWidth="1"/>
    <col min="12292" max="12293" width="6.7109375" style="1" customWidth="1"/>
    <col min="12294" max="12294" width="0.5703125" style="1" customWidth="1"/>
    <col min="12295" max="12295" width="1.85546875" style="1" customWidth="1"/>
    <col min="12296" max="12539" width="9.140625" style="1"/>
    <col min="12540" max="12540" width="3.7109375" style="1" customWidth="1"/>
    <col min="12541" max="12541" width="16.7109375" style="1" customWidth="1"/>
    <col min="12542" max="12542" width="15.7109375" style="1" customWidth="1"/>
    <col min="12543" max="12543" width="8.5703125" style="1" customWidth="1"/>
    <col min="12544" max="12547" width="7" style="1" customWidth="1"/>
    <col min="12548" max="12549" width="6.7109375" style="1" customWidth="1"/>
    <col min="12550" max="12550" width="0.5703125" style="1" customWidth="1"/>
    <col min="12551" max="12551" width="1.85546875" style="1" customWidth="1"/>
    <col min="12552" max="12795" width="9.140625" style="1"/>
    <col min="12796" max="12796" width="3.7109375" style="1" customWidth="1"/>
    <col min="12797" max="12797" width="16.7109375" style="1" customWidth="1"/>
    <col min="12798" max="12798" width="15.7109375" style="1" customWidth="1"/>
    <col min="12799" max="12799" width="8.5703125" style="1" customWidth="1"/>
    <col min="12800" max="12803" width="7" style="1" customWidth="1"/>
    <col min="12804" max="12805" width="6.7109375" style="1" customWidth="1"/>
    <col min="12806" max="12806" width="0.5703125" style="1" customWidth="1"/>
    <col min="12807" max="12807" width="1.85546875" style="1" customWidth="1"/>
    <col min="12808" max="13051" width="9.140625" style="1"/>
    <col min="13052" max="13052" width="3.7109375" style="1" customWidth="1"/>
    <col min="13053" max="13053" width="16.7109375" style="1" customWidth="1"/>
    <col min="13054" max="13054" width="15.7109375" style="1" customWidth="1"/>
    <col min="13055" max="13055" width="8.5703125" style="1" customWidth="1"/>
    <col min="13056" max="13059" width="7" style="1" customWidth="1"/>
    <col min="13060" max="13061" width="6.7109375" style="1" customWidth="1"/>
    <col min="13062" max="13062" width="0.5703125" style="1" customWidth="1"/>
    <col min="13063" max="13063" width="1.85546875" style="1" customWidth="1"/>
    <col min="13064" max="13307" width="9.140625" style="1"/>
    <col min="13308" max="13308" width="3.7109375" style="1" customWidth="1"/>
    <col min="13309" max="13309" width="16.7109375" style="1" customWidth="1"/>
    <col min="13310" max="13310" width="15.7109375" style="1" customWidth="1"/>
    <col min="13311" max="13311" width="8.5703125" style="1" customWidth="1"/>
    <col min="13312" max="13315" width="7" style="1" customWidth="1"/>
    <col min="13316" max="13317" width="6.7109375" style="1" customWidth="1"/>
    <col min="13318" max="13318" width="0.5703125" style="1" customWidth="1"/>
    <col min="13319" max="13319" width="1.85546875" style="1" customWidth="1"/>
    <col min="13320" max="13563" width="9.140625" style="1"/>
    <col min="13564" max="13564" width="3.7109375" style="1" customWidth="1"/>
    <col min="13565" max="13565" width="16.7109375" style="1" customWidth="1"/>
    <col min="13566" max="13566" width="15.7109375" style="1" customWidth="1"/>
    <col min="13567" max="13567" width="8.5703125" style="1" customWidth="1"/>
    <col min="13568" max="13571" width="7" style="1" customWidth="1"/>
    <col min="13572" max="13573" width="6.7109375" style="1" customWidth="1"/>
    <col min="13574" max="13574" width="0.5703125" style="1" customWidth="1"/>
    <col min="13575" max="13575" width="1.85546875" style="1" customWidth="1"/>
    <col min="13576" max="13819" width="9.140625" style="1"/>
    <col min="13820" max="13820" width="3.7109375" style="1" customWidth="1"/>
    <col min="13821" max="13821" width="16.7109375" style="1" customWidth="1"/>
    <col min="13822" max="13822" width="15.7109375" style="1" customWidth="1"/>
    <col min="13823" max="13823" width="8.5703125" style="1" customWidth="1"/>
    <col min="13824" max="13827" width="7" style="1" customWidth="1"/>
    <col min="13828" max="13829" width="6.7109375" style="1" customWidth="1"/>
    <col min="13830" max="13830" width="0.5703125" style="1" customWidth="1"/>
    <col min="13831" max="13831" width="1.85546875" style="1" customWidth="1"/>
    <col min="13832" max="14075" width="9.140625" style="1"/>
    <col min="14076" max="14076" width="3.7109375" style="1" customWidth="1"/>
    <col min="14077" max="14077" width="16.7109375" style="1" customWidth="1"/>
    <col min="14078" max="14078" width="15.7109375" style="1" customWidth="1"/>
    <col min="14079" max="14079" width="8.5703125" style="1" customWidth="1"/>
    <col min="14080" max="14083" width="7" style="1" customWidth="1"/>
    <col min="14084" max="14085" width="6.7109375" style="1" customWidth="1"/>
    <col min="14086" max="14086" width="0.5703125" style="1" customWidth="1"/>
    <col min="14087" max="14087" width="1.85546875" style="1" customWidth="1"/>
    <col min="14088" max="14331" width="9.140625" style="1"/>
    <col min="14332" max="14332" width="3.7109375" style="1" customWidth="1"/>
    <col min="14333" max="14333" width="16.7109375" style="1" customWidth="1"/>
    <col min="14334" max="14334" width="15.7109375" style="1" customWidth="1"/>
    <col min="14335" max="14335" width="8.5703125" style="1" customWidth="1"/>
    <col min="14336" max="14339" width="7" style="1" customWidth="1"/>
    <col min="14340" max="14341" width="6.7109375" style="1" customWidth="1"/>
    <col min="14342" max="14342" width="0.5703125" style="1" customWidth="1"/>
    <col min="14343" max="14343" width="1.85546875" style="1" customWidth="1"/>
    <col min="14344" max="14587" width="9.140625" style="1"/>
    <col min="14588" max="14588" width="3.7109375" style="1" customWidth="1"/>
    <col min="14589" max="14589" width="16.7109375" style="1" customWidth="1"/>
    <col min="14590" max="14590" width="15.7109375" style="1" customWidth="1"/>
    <col min="14591" max="14591" width="8.5703125" style="1" customWidth="1"/>
    <col min="14592" max="14595" width="7" style="1" customWidth="1"/>
    <col min="14596" max="14597" width="6.7109375" style="1" customWidth="1"/>
    <col min="14598" max="14598" width="0.5703125" style="1" customWidth="1"/>
    <col min="14599" max="14599" width="1.85546875" style="1" customWidth="1"/>
    <col min="14600" max="14843" width="9.140625" style="1"/>
    <col min="14844" max="14844" width="3.7109375" style="1" customWidth="1"/>
    <col min="14845" max="14845" width="16.7109375" style="1" customWidth="1"/>
    <col min="14846" max="14846" width="15.7109375" style="1" customWidth="1"/>
    <col min="14847" max="14847" width="8.5703125" style="1" customWidth="1"/>
    <col min="14848" max="14851" width="7" style="1" customWidth="1"/>
    <col min="14852" max="14853" width="6.7109375" style="1" customWidth="1"/>
    <col min="14854" max="14854" width="0.5703125" style="1" customWidth="1"/>
    <col min="14855" max="14855" width="1.85546875" style="1" customWidth="1"/>
    <col min="14856" max="15099" width="9.140625" style="1"/>
    <col min="15100" max="15100" width="3.7109375" style="1" customWidth="1"/>
    <col min="15101" max="15101" width="16.7109375" style="1" customWidth="1"/>
    <col min="15102" max="15102" width="15.7109375" style="1" customWidth="1"/>
    <col min="15103" max="15103" width="8.5703125" style="1" customWidth="1"/>
    <col min="15104" max="15107" width="7" style="1" customWidth="1"/>
    <col min="15108" max="15109" width="6.7109375" style="1" customWidth="1"/>
    <col min="15110" max="15110" width="0.5703125" style="1" customWidth="1"/>
    <col min="15111" max="15111" width="1.85546875" style="1" customWidth="1"/>
    <col min="15112" max="15355" width="9.140625" style="1"/>
    <col min="15356" max="15356" width="3.7109375" style="1" customWidth="1"/>
    <col min="15357" max="15357" width="16.7109375" style="1" customWidth="1"/>
    <col min="15358" max="15358" width="15.7109375" style="1" customWidth="1"/>
    <col min="15359" max="15359" width="8.5703125" style="1" customWidth="1"/>
    <col min="15360" max="15363" width="7" style="1" customWidth="1"/>
    <col min="15364" max="15365" width="6.7109375" style="1" customWidth="1"/>
    <col min="15366" max="15366" width="0.5703125" style="1" customWidth="1"/>
    <col min="15367" max="15367" width="1.85546875" style="1" customWidth="1"/>
    <col min="15368" max="15611" width="9.140625" style="1"/>
    <col min="15612" max="15612" width="3.7109375" style="1" customWidth="1"/>
    <col min="15613" max="15613" width="16.7109375" style="1" customWidth="1"/>
    <col min="15614" max="15614" width="15.7109375" style="1" customWidth="1"/>
    <col min="15615" max="15615" width="8.5703125" style="1" customWidth="1"/>
    <col min="15616" max="15619" width="7" style="1" customWidth="1"/>
    <col min="15620" max="15621" width="6.7109375" style="1" customWidth="1"/>
    <col min="15622" max="15622" width="0.5703125" style="1" customWidth="1"/>
    <col min="15623" max="15623" width="1.85546875" style="1" customWidth="1"/>
    <col min="15624" max="15867" width="9.140625" style="1"/>
    <col min="15868" max="15868" width="3.7109375" style="1" customWidth="1"/>
    <col min="15869" max="15869" width="16.7109375" style="1" customWidth="1"/>
    <col min="15870" max="15870" width="15.7109375" style="1" customWidth="1"/>
    <col min="15871" max="15871" width="8.5703125" style="1" customWidth="1"/>
    <col min="15872" max="15875" width="7" style="1" customWidth="1"/>
    <col min="15876" max="15877" width="6.7109375" style="1" customWidth="1"/>
    <col min="15878" max="15878" width="0.5703125" style="1" customWidth="1"/>
    <col min="15879" max="15879" width="1.85546875" style="1" customWidth="1"/>
    <col min="15880" max="16123" width="9.140625" style="1"/>
    <col min="16124" max="16124" width="3.7109375" style="1" customWidth="1"/>
    <col min="16125" max="16125" width="16.7109375" style="1" customWidth="1"/>
    <col min="16126" max="16126" width="15.7109375" style="1" customWidth="1"/>
    <col min="16127" max="16127" width="8.5703125" style="1" customWidth="1"/>
    <col min="16128" max="16131" width="7" style="1" customWidth="1"/>
    <col min="16132" max="16133" width="6.7109375" style="1" customWidth="1"/>
    <col min="16134" max="16134" width="0.5703125" style="1" customWidth="1"/>
    <col min="16135" max="16135" width="1.85546875" style="1" customWidth="1"/>
    <col min="16136" max="16384" width="9.140625" style="1"/>
  </cols>
  <sheetData>
    <row r="1" spans="1:19" ht="15" customHeight="1" x14ac:dyDescent="0.2">
      <c r="B1" s="2" t="s">
        <v>115</v>
      </c>
      <c r="C1" s="2"/>
      <c r="D1" s="31"/>
      <c r="G1" s="48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</row>
    <row r="2" spans="1:19" ht="18.75" customHeight="1" x14ac:dyDescent="0.2">
      <c r="A2" s="222" t="s">
        <v>124</v>
      </c>
      <c r="B2" s="222"/>
      <c r="C2" s="222"/>
      <c r="D2" s="222"/>
      <c r="E2" s="222"/>
      <c r="F2" s="222"/>
      <c r="G2" s="222"/>
      <c r="H2" s="222"/>
      <c r="I2" s="222"/>
      <c r="J2" s="222"/>
      <c r="K2" s="222"/>
      <c r="L2" s="222"/>
      <c r="M2" s="222"/>
      <c r="N2" s="222"/>
      <c r="O2" s="222"/>
      <c r="P2" s="222"/>
      <c r="Q2" s="222"/>
      <c r="R2" s="222"/>
      <c r="S2" s="222"/>
    </row>
    <row r="3" spans="1:19" ht="14.25" customHeight="1" x14ac:dyDescent="0.2">
      <c r="H3" s="231" t="s">
        <v>122</v>
      </c>
      <c r="I3" s="231"/>
      <c r="J3" s="231"/>
      <c r="K3" s="231"/>
      <c r="L3" s="231"/>
      <c r="M3" s="231"/>
      <c r="N3" s="231"/>
      <c r="O3" s="231"/>
      <c r="P3" s="231"/>
      <c r="Q3" s="231"/>
      <c r="R3" s="231"/>
      <c r="S3" s="231"/>
    </row>
    <row r="4" spans="1:19" s="5" customFormat="1" ht="15" customHeight="1" x14ac:dyDescent="0.2">
      <c r="A4" s="224" t="s">
        <v>1</v>
      </c>
      <c r="B4" s="199" t="s">
        <v>2</v>
      </c>
      <c r="C4" s="199"/>
      <c r="D4" s="205" t="s">
        <v>3</v>
      </c>
      <c r="E4" s="225">
        <v>2008</v>
      </c>
      <c r="F4" s="225">
        <v>2009</v>
      </c>
      <c r="G4" s="225">
        <v>2010</v>
      </c>
      <c r="H4" s="225">
        <v>2011</v>
      </c>
      <c r="I4" s="225">
        <v>2012</v>
      </c>
      <c r="J4" s="225">
        <v>2013</v>
      </c>
      <c r="K4" s="225">
        <v>2014</v>
      </c>
      <c r="L4" s="225">
        <v>2015</v>
      </c>
      <c r="M4" s="225">
        <v>2016</v>
      </c>
      <c r="N4" s="225">
        <v>2017</v>
      </c>
      <c r="O4" s="225">
        <v>2018</v>
      </c>
      <c r="P4" s="225">
        <v>2019</v>
      </c>
      <c r="Q4" s="225">
        <v>2020</v>
      </c>
      <c r="R4" s="216" t="s">
        <v>123</v>
      </c>
      <c r="S4" s="217"/>
    </row>
    <row r="5" spans="1:19" s="5" customFormat="1" ht="15" customHeight="1" x14ac:dyDescent="0.2">
      <c r="A5" s="224"/>
      <c r="B5" s="199"/>
      <c r="C5" s="199"/>
      <c r="D5" s="205"/>
      <c r="E5" s="225"/>
      <c r="F5" s="225"/>
      <c r="G5" s="225"/>
      <c r="H5" s="225"/>
      <c r="I5" s="225"/>
      <c r="J5" s="225"/>
      <c r="K5" s="225"/>
      <c r="L5" s="225"/>
      <c r="M5" s="225"/>
      <c r="N5" s="225"/>
      <c r="O5" s="225"/>
      <c r="P5" s="225"/>
      <c r="Q5" s="225"/>
      <c r="R5" s="123" t="s">
        <v>4</v>
      </c>
      <c r="S5" s="123" t="s">
        <v>5</v>
      </c>
    </row>
    <row r="6" spans="1:19" s="5" customFormat="1" ht="13.5" customHeight="1" x14ac:dyDescent="0.2">
      <c r="A6" s="122">
        <v>1</v>
      </c>
      <c r="B6" s="199" t="s">
        <v>6</v>
      </c>
      <c r="C6" s="199"/>
      <c r="D6" s="120" t="s">
        <v>7</v>
      </c>
      <c r="E6" s="83">
        <v>9</v>
      </c>
      <c r="F6" s="83">
        <v>9</v>
      </c>
      <c r="G6" s="23">
        <v>9</v>
      </c>
      <c r="H6" s="23">
        <v>9</v>
      </c>
      <c r="I6" s="23">
        <v>9</v>
      </c>
      <c r="J6" s="23">
        <v>9</v>
      </c>
      <c r="K6" s="23">
        <v>9</v>
      </c>
      <c r="L6" s="23">
        <v>9</v>
      </c>
      <c r="M6" s="23">
        <v>9</v>
      </c>
      <c r="N6" s="23">
        <v>9</v>
      </c>
      <c r="O6" s="23">
        <v>9</v>
      </c>
      <c r="P6" s="23">
        <v>9</v>
      </c>
      <c r="Q6" s="6">
        <v>9</v>
      </c>
      <c r="R6" s="147">
        <f>Q6-P6</f>
        <v>0</v>
      </c>
      <c r="S6" s="127">
        <f>Q6/P6*100</f>
        <v>100</v>
      </c>
    </row>
    <row r="7" spans="1:19" s="5" customFormat="1" ht="13.5" customHeight="1" x14ac:dyDescent="0.2">
      <c r="A7" s="122">
        <v>2</v>
      </c>
      <c r="B7" s="199" t="s">
        <v>8</v>
      </c>
      <c r="C7" s="199"/>
      <c r="D7" s="120" t="s">
        <v>9</v>
      </c>
      <c r="E7" s="49">
        <v>54</v>
      </c>
      <c r="F7" s="49">
        <v>54</v>
      </c>
      <c r="G7" s="49">
        <v>54</v>
      </c>
      <c r="H7" s="49">
        <v>54</v>
      </c>
      <c r="I7" s="49">
        <v>54</v>
      </c>
      <c r="J7" s="49">
        <v>54</v>
      </c>
      <c r="K7" s="49">
        <v>54</v>
      </c>
      <c r="L7" s="49">
        <v>54</v>
      </c>
      <c r="M7" s="49">
        <v>54</v>
      </c>
      <c r="N7" s="49">
        <v>54</v>
      </c>
      <c r="O7" s="49">
        <v>54</v>
      </c>
      <c r="P7" s="49">
        <v>54</v>
      </c>
      <c r="Q7" s="35">
        <v>54</v>
      </c>
      <c r="R7" s="147">
        <f t="shared" ref="R7:R70" si="0">Q7-P7</f>
        <v>0</v>
      </c>
      <c r="S7" s="127">
        <f t="shared" ref="S7:S70" si="1">Q7/P7*100</f>
        <v>100</v>
      </c>
    </row>
    <row r="8" spans="1:19" s="5" customFormat="1" ht="13.5" customHeight="1" x14ac:dyDescent="0.2">
      <c r="A8" s="122">
        <v>3</v>
      </c>
      <c r="B8" s="199" t="s">
        <v>10</v>
      </c>
      <c r="C8" s="199"/>
      <c r="D8" s="120" t="s">
        <v>11</v>
      </c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35"/>
      <c r="R8" s="147">
        <f t="shared" si="0"/>
        <v>0</v>
      </c>
      <c r="S8" s="127" t="e">
        <f t="shared" si="1"/>
        <v>#DIV/0!</v>
      </c>
    </row>
    <row r="9" spans="1:19" s="5" customFormat="1" ht="18" customHeight="1" x14ac:dyDescent="0.2">
      <c r="A9" s="8">
        <v>4</v>
      </c>
      <c r="B9" s="209" t="s">
        <v>12</v>
      </c>
      <c r="C9" s="209"/>
      <c r="D9" s="9" t="s">
        <v>13</v>
      </c>
      <c r="E9" s="50">
        <v>4482</v>
      </c>
      <c r="F9" s="50">
        <v>4836</v>
      </c>
      <c r="G9" s="50">
        <v>5032</v>
      </c>
      <c r="H9" s="50">
        <v>5190</v>
      </c>
      <c r="I9" s="50">
        <v>5283</v>
      </c>
      <c r="J9" s="50">
        <v>5562</v>
      </c>
      <c r="K9" s="50">
        <v>5727</v>
      </c>
      <c r="L9" s="50">
        <v>6030</v>
      </c>
      <c r="M9" s="50">
        <v>6144</v>
      </c>
      <c r="N9" s="108">
        <f>N10+N11</f>
        <v>6286</v>
      </c>
      <c r="O9" s="108">
        <f t="shared" ref="O9:Q9" si="2">O10+O11</f>
        <v>6368</v>
      </c>
      <c r="P9" s="108">
        <f t="shared" si="2"/>
        <v>6431</v>
      </c>
      <c r="Q9" s="10">
        <f t="shared" si="2"/>
        <v>6285</v>
      </c>
      <c r="R9" s="147">
        <f t="shared" si="0"/>
        <v>-146</v>
      </c>
      <c r="S9" s="127">
        <f t="shared" si="1"/>
        <v>97.729746540195933</v>
      </c>
    </row>
    <row r="10" spans="1:19" s="5" customFormat="1" ht="13.5" customHeight="1" x14ac:dyDescent="0.2">
      <c r="A10" s="122">
        <v>5</v>
      </c>
      <c r="B10" s="199" t="s">
        <v>14</v>
      </c>
      <c r="C10" s="199"/>
      <c r="D10" s="120" t="s">
        <v>13</v>
      </c>
      <c r="E10" s="49">
        <v>3735</v>
      </c>
      <c r="F10" s="49">
        <v>4141</v>
      </c>
      <c r="G10" s="49">
        <v>4317</v>
      </c>
      <c r="H10" s="49">
        <v>4520</v>
      </c>
      <c r="I10" s="49">
        <v>4542</v>
      </c>
      <c r="J10" s="49">
        <v>4745</v>
      </c>
      <c r="K10" s="49">
        <v>4883</v>
      </c>
      <c r="L10" s="49">
        <v>5130</v>
      </c>
      <c r="M10" s="49">
        <v>5187</v>
      </c>
      <c r="N10" s="66">
        <v>5294</v>
      </c>
      <c r="O10" s="66">
        <v>5420</v>
      </c>
      <c r="P10" s="66">
        <v>5504</v>
      </c>
      <c r="Q10" s="7">
        <v>5321</v>
      </c>
      <c r="R10" s="147">
        <f t="shared" si="0"/>
        <v>-183</v>
      </c>
      <c r="S10" s="127">
        <f t="shared" si="1"/>
        <v>96.675145348837205</v>
      </c>
    </row>
    <row r="11" spans="1:19" s="5" customFormat="1" ht="13.5" customHeight="1" x14ac:dyDescent="0.2">
      <c r="A11" s="122">
        <v>6</v>
      </c>
      <c r="B11" s="199" t="s">
        <v>15</v>
      </c>
      <c r="C11" s="199"/>
      <c r="D11" s="120" t="s">
        <v>13</v>
      </c>
      <c r="E11" s="49">
        <v>747</v>
      </c>
      <c r="F11" s="49">
        <v>695</v>
      </c>
      <c r="G11" s="49">
        <v>715</v>
      </c>
      <c r="H11" s="49">
        <v>670</v>
      </c>
      <c r="I11" s="49">
        <v>741</v>
      </c>
      <c r="J11" s="49">
        <v>817</v>
      </c>
      <c r="K11" s="49">
        <v>844</v>
      </c>
      <c r="L11" s="49">
        <v>900</v>
      </c>
      <c r="M11" s="49">
        <v>957</v>
      </c>
      <c r="N11" s="66">
        <v>992</v>
      </c>
      <c r="O11" s="66">
        <v>948</v>
      </c>
      <c r="P11" s="66">
        <v>927</v>
      </c>
      <c r="Q11" s="7">
        <v>964</v>
      </c>
      <c r="R11" s="147">
        <f t="shared" si="0"/>
        <v>37</v>
      </c>
      <c r="S11" s="127">
        <f t="shared" si="1"/>
        <v>103.99137001078749</v>
      </c>
    </row>
    <row r="12" spans="1:19" s="5" customFormat="1" ht="13.5" customHeight="1" x14ac:dyDescent="0.2">
      <c r="A12" s="122">
        <v>7</v>
      </c>
      <c r="B12" s="199" t="s">
        <v>16</v>
      </c>
      <c r="C12" s="199"/>
      <c r="D12" s="120" t="s">
        <v>17</v>
      </c>
      <c r="E12" s="51">
        <f t="shared" ref="E12:Q12" si="3">E11/E9*100</f>
        <v>16.666666666666664</v>
      </c>
      <c r="F12" s="51">
        <v>14.371381306865178</v>
      </c>
      <c r="G12" s="51">
        <f t="shared" si="3"/>
        <v>14.209062003179652</v>
      </c>
      <c r="H12" s="51">
        <f t="shared" si="3"/>
        <v>12.909441233140656</v>
      </c>
      <c r="I12" s="51">
        <f t="shared" si="3"/>
        <v>14.026121521862578</v>
      </c>
      <c r="J12" s="51">
        <f t="shared" si="3"/>
        <v>14.688960805465658</v>
      </c>
      <c r="K12" s="51">
        <f t="shared" si="3"/>
        <v>14.737209708398813</v>
      </c>
      <c r="L12" s="51">
        <f t="shared" si="3"/>
        <v>14.925373134328357</v>
      </c>
      <c r="M12" s="51">
        <f t="shared" si="3"/>
        <v>15.576171875</v>
      </c>
      <c r="N12" s="105">
        <f t="shared" si="3"/>
        <v>15.781100859051861</v>
      </c>
      <c r="O12" s="105">
        <f t="shared" si="3"/>
        <v>14.886934673366833</v>
      </c>
      <c r="P12" s="105">
        <f t="shared" si="3"/>
        <v>14.414554501632718</v>
      </c>
      <c r="Q12" s="14">
        <f t="shared" si="3"/>
        <v>15.338106603023071</v>
      </c>
      <c r="R12" s="147">
        <f t="shared" si="0"/>
        <v>0.92355210139035293</v>
      </c>
      <c r="S12" s="127">
        <f t="shared" si="1"/>
        <v>106.40708043585907</v>
      </c>
    </row>
    <row r="13" spans="1:19" s="5" customFormat="1" ht="13.5" customHeight="1" x14ac:dyDescent="0.2">
      <c r="A13" s="122">
        <v>8</v>
      </c>
      <c r="B13" s="199" t="s">
        <v>18</v>
      </c>
      <c r="C13" s="199"/>
      <c r="D13" s="120" t="s">
        <v>13</v>
      </c>
      <c r="E13" s="49">
        <v>2019</v>
      </c>
      <c r="F13" s="49">
        <v>2159</v>
      </c>
      <c r="G13" s="49">
        <v>2232</v>
      </c>
      <c r="H13" s="49">
        <v>2427</v>
      </c>
      <c r="I13" s="49">
        <v>2546</v>
      </c>
      <c r="J13" s="49">
        <v>2658</v>
      </c>
      <c r="K13" s="49">
        <v>2797</v>
      </c>
      <c r="L13" s="49"/>
      <c r="M13" s="49">
        <v>3298</v>
      </c>
      <c r="N13" s="66">
        <v>3389</v>
      </c>
      <c r="O13" s="140">
        <v>3484</v>
      </c>
      <c r="P13" s="154"/>
      <c r="Q13" s="7">
        <v>3691</v>
      </c>
      <c r="R13" s="147">
        <f t="shared" si="0"/>
        <v>3691</v>
      </c>
      <c r="S13" s="127" t="e">
        <f t="shared" si="1"/>
        <v>#DIV/0!</v>
      </c>
    </row>
    <row r="14" spans="1:19" s="5" customFormat="1" ht="13.5" customHeight="1" x14ac:dyDescent="0.2">
      <c r="A14" s="122">
        <v>9</v>
      </c>
      <c r="B14" s="213" t="s">
        <v>19</v>
      </c>
      <c r="C14" s="213"/>
      <c r="D14" s="120" t="s">
        <v>17</v>
      </c>
      <c r="E14" s="51">
        <f t="shared" ref="E14:Q14" si="4">E13/E9*100</f>
        <v>45.046854082998664</v>
      </c>
      <c r="F14" s="51">
        <v>44.644334160463195</v>
      </c>
      <c r="G14" s="51">
        <f t="shared" si="4"/>
        <v>44.356120826709059</v>
      </c>
      <c r="H14" s="51">
        <f t="shared" si="4"/>
        <v>46.763005780346823</v>
      </c>
      <c r="I14" s="51">
        <f t="shared" si="4"/>
        <v>48.192314972553476</v>
      </c>
      <c r="J14" s="51">
        <f t="shared" si="4"/>
        <v>47.788565264293418</v>
      </c>
      <c r="K14" s="51">
        <f t="shared" si="4"/>
        <v>48.83883359525057</v>
      </c>
      <c r="L14" s="51">
        <f t="shared" si="4"/>
        <v>0</v>
      </c>
      <c r="M14" s="51">
        <f t="shared" si="4"/>
        <v>53.678385416666664</v>
      </c>
      <c r="N14" s="12">
        <f t="shared" si="4"/>
        <v>53.913458479160035</v>
      </c>
      <c r="O14" s="162">
        <f t="shared" si="4"/>
        <v>54.711055276381913</v>
      </c>
      <c r="P14" s="158">
        <f t="shared" si="4"/>
        <v>0</v>
      </c>
      <c r="Q14" s="14">
        <f t="shared" si="4"/>
        <v>58.727128082736677</v>
      </c>
      <c r="R14" s="147">
        <f t="shared" si="0"/>
        <v>58.727128082736677</v>
      </c>
      <c r="S14" s="127" t="e">
        <f t="shared" si="1"/>
        <v>#DIV/0!</v>
      </c>
    </row>
    <row r="15" spans="1:19" s="5" customFormat="1" x14ac:dyDescent="0.2">
      <c r="A15" s="122">
        <v>10</v>
      </c>
      <c r="B15" s="199" t="s">
        <v>20</v>
      </c>
      <c r="C15" s="199"/>
      <c r="D15" s="120" t="s">
        <v>13</v>
      </c>
      <c r="E15" s="49">
        <v>3759</v>
      </c>
      <c r="F15" s="49">
        <v>4150</v>
      </c>
      <c r="G15" s="49">
        <v>4274</v>
      </c>
      <c r="H15" s="49">
        <v>4448</v>
      </c>
      <c r="I15" s="49">
        <v>4507</v>
      </c>
      <c r="J15" s="49">
        <v>4732</v>
      </c>
      <c r="K15" s="49">
        <v>4899</v>
      </c>
      <c r="L15" s="49"/>
      <c r="M15" s="49">
        <v>5262</v>
      </c>
      <c r="N15" s="66">
        <v>5403</v>
      </c>
      <c r="O15" s="140">
        <v>5480</v>
      </c>
      <c r="P15" s="154"/>
      <c r="Q15" s="7">
        <v>5484</v>
      </c>
      <c r="R15" s="147">
        <f t="shared" si="0"/>
        <v>5484</v>
      </c>
      <c r="S15" s="127" t="e">
        <f t="shared" si="1"/>
        <v>#DIV/0!</v>
      </c>
    </row>
    <row r="16" spans="1:19" s="5" customFormat="1" ht="13.5" customHeight="1" x14ac:dyDescent="0.2">
      <c r="A16" s="122">
        <v>11</v>
      </c>
      <c r="B16" s="213" t="s">
        <v>19</v>
      </c>
      <c r="C16" s="213"/>
      <c r="D16" s="120" t="s">
        <v>17</v>
      </c>
      <c r="E16" s="51">
        <f t="shared" ref="E16:Q16" si="5">E15/E9*100</f>
        <v>83.86880856760375</v>
      </c>
      <c r="F16" s="51">
        <v>85.814722911497114</v>
      </c>
      <c r="G16" s="51">
        <f t="shared" si="5"/>
        <v>84.936406995230527</v>
      </c>
      <c r="H16" s="51">
        <f t="shared" si="5"/>
        <v>85.703275529865124</v>
      </c>
      <c r="I16" s="51">
        <f t="shared" si="5"/>
        <v>85.311376112057545</v>
      </c>
      <c r="J16" s="51">
        <f t="shared" si="5"/>
        <v>85.077310320028772</v>
      </c>
      <c r="K16" s="51">
        <f t="shared" si="5"/>
        <v>85.542168674698786</v>
      </c>
      <c r="L16" s="51">
        <f t="shared" si="5"/>
        <v>0</v>
      </c>
      <c r="M16" s="51">
        <f t="shared" si="5"/>
        <v>85.64453125</v>
      </c>
      <c r="N16" s="12">
        <f t="shared" si="5"/>
        <v>85.952911231307667</v>
      </c>
      <c r="O16" s="162">
        <f t="shared" si="5"/>
        <v>86.05527638190955</v>
      </c>
      <c r="P16" s="158">
        <f t="shared" si="5"/>
        <v>0</v>
      </c>
      <c r="Q16" s="14">
        <f t="shared" si="5"/>
        <v>87.255369928400953</v>
      </c>
      <c r="R16" s="147">
        <f t="shared" si="0"/>
        <v>87.255369928400953</v>
      </c>
      <c r="S16" s="127" t="e">
        <f t="shared" si="1"/>
        <v>#DIV/0!</v>
      </c>
    </row>
    <row r="17" spans="1:21" s="5" customFormat="1" ht="13.5" customHeight="1" x14ac:dyDescent="0.2">
      <c r="A17" s="122">
        <v>12</v>
      </c>
      <c r="B17" s="199" t="s">
        <v>21</v>
      </c>
      <c r="C17" s="199"/>
      <c r="D17" s="120" t="s">
        <v>13</v>
      </c>
      <c r="E17" s="49">
        <v>849</v>
      </c>
      <c r="F17" s="49">
        <v>913</v>
      </c>
      <c r="G17" s="23">
        <v>927</v>
      </c>
      <c r="H17" s="49">
        <v>1241</v>
      </c>
      <c r="I17" s="49">
        <v>1542</v>
      </c>
      <c r="J17" s="49">
        <v>1737</v>
      </c>
      <c r="K17" s="49">
        <v>1854</v>
      </c>
      <c r="L17" s="49"/>
      <c r="M17" s="49">
        <v>2736</v>
      </c>
      <c r="N17" s="66">
        <v>2787</v>
      </c>
      <c r="O17" s="140">
        <v>2885</v>
      </c>
      <c r="P17" s="154"/>
      <c r="Q17" s="7">
        <v>4070</v>
      </c>
      <c r="R17" s="147">
        <f t="shared" si="0"/>
        <v>4070</v>
      </c>
      <c r="S17" s="127" t="e">
        <f t="shared" si="1"/>
        <v>#DIV/0!</v>
      </c>
    </row>
    <row r="18" spans="1:21" s="5" customFormat="1" ht="13.5" customHeight="1" x14ac:dyDescent="0.2">
      <c r="A18" s="122">
        <v>13</v>
      </c>
      <c r="B18" s="213" t="s">
        <v>19</v>
      </c>
      <c r="C18" s="213"/>
      <c r="D18" s="120" t="s">
        <v>17</v>
      </c>
      <c r="E18" s="51">
        <f t="shared" ref="E18:Q18" si="6">E17/E9*100</f>
        <v>18.942436412315931</v>
      </c>
      <c r="F18" s="51">
        <v>18.879239040529363</v>
      </c>
      <c r="G18" s="51">
        <f t="shared" si="6"/>
        <v>18.422098569157392</v>
      </c>
      <c r="H18" s="51">
        <f t="shared" si="6"/>
        <v>23.911368015414258</v>
      </c>
      <c r="I18" s="51">
        <f t="shared" si="6"/>
        <v>29.187961385576379</v>
      </c>
      <c r="J18" s="51">
        <f t="shared" si="6"/>
        <v>31.229773462783172</v>
      </c>
      <c r="K18" s="51">
        <f t="shared" si="6"/>
        <v>32.37297014143531</v>
      </c>
      <c r="L18" s="51">
        <f t="shared" si="6"/>
        <v>0</v>
      </c>
      <c r="M18" s="51">
        <f t="shared" si="6"/>
        <v>44.53125</v>
      </c>
      <c r="N18" s="12">
        <f t="shared" si="6"/>
        <v>44.336621062678972</v>
      </c>
      <c r="O18" s="162">
        <f t="shared" si="6"/>
        <v>45.304648241206031</v>
      </c>
      <c r="P18" s="158">
        <f t="shared" si="6"/>
        <v>0</v>
      </c>
      <c r="Q18" s="14">
        <f t="shared" si="6"/>
        <v>64.757358790771676</v>
      </c>
      <c r="R18" s="147">
        <f t="shared" si="0"/>
        <v>64.757358790771676</v>
      </c>
      <c r="S18" s="127" t="e">
        <f t="shared" si="1"/>
        <v>#DIV/0!</v>
      </c>
    </row>
    <row r="19" spans="1:21" s="5" customFormat="1" ht="18" customHeight="1" x14ac:dyDescent="0.2">
      <c r="A19" s="8">
        <v>14</v>
      </c>
      <c r="B19" s="209" t="s">
        <v>22</v>
      </c>
      <c r="C19" s="209"/>
      <c r="D19" s="9" t="s">
        <v>23</v>
      </c>
      <c r="E19" s="50">
        <v>15549</v>
      </c>
      <c r="F19" s="50">
        <v>16249</v>
      </c>
      <c r="G19" s="50">
        <v>16734</v>
      </c>
      <c r="H19" s="50">
        <v>17037</v>
      </c>
      <c r="I19" s="50">
        <v>17463</v>
      </c>
      <c r="J19" s="50">
        <v>18228</v>
      </c>
      <c r="K19" s="50">
        <v>18887</v>
      </c>
      <c r="L19" s="50">
        <v>19665</v>
      </c>
      <c r="M19" s="50">
        <v>20376</v>
      </c>
      <c r="N19" s="22">
        <f>N20+N21</f>
        <v>21051</v>
      </c>
      <c r="O19" s="22">
        <f t="shared" ref="O19:Q19" si="7">O20+O21</f>
        <v>21550</v>
      </c>
      <c r="P19" s="22">
        <f t="shared" si="7"/>
        <v>21900</v>
      </c>
      <c r="Q19" s="38">
        <f t="shared" si="7"/>
        <v>22552</v>
      </c>
      <c r="R19" s="147">
        <f t="shared" si="0"/>
        <v>652</v>
      </c>
      <c r="S19" s="127">
        <f t="shared" si="1"/>
        <v>102.97716894977169</v>
      </c>
    </row>
    <row r="20" spans="1:21" s="5" customFormat="1" ht="13.5" customHeight="1" x14ac:dyDescent="0.2">
      <c r="A20" s="122">
        <v>15</v>
      </c>
      <c r="B20" s="199" t="s">
        <v>24</v>
      </c>
      <c r="C20" s="199"/>
      <c r="D20" s="120" t="s">
        <v>23</v>
      </c>
      <c r="E20" s="49">
        <v>7622</v>
      </c>
      <c r="F20" s="49">
        <v>7969</v>
      </c>
      <c r="G20" s="49">
        <v>8239</v>
      </c>
      <c r="H20" s="49">
        <v>8400</v>
      </c>
      <c r="I20" s="49">
        <v>8582</v>
      </c>
      <c r="J20" s="49">
        <v>8954</v>
      </c>
      <c r="K20" s="49">
        <v>9305</v>
      </c>
      <c r="L20" s="49">
        <v>9706</v>
      </c>
      <c r="M20" s="49">
        <v>10037</v>
      </c>
      <c r="N20" s="49">
        <v>10337</v>
      </c>
      <c r="O20" s="49">
        <v>10566</v>
      </c>
      <c r="P20" s="49">
        <v>10686</v>
      </c>
      <c r="Q20" s="35">
        <v>11001</v>
      </c>
      <c r="R20" s="147">
        <f t="shared" si="0"/>
        <v>315</v>
      </c>
      <c r="S20" s="127">
        <f t="shared" si="1"/>
        <v>102.94778214486244</v>
      </c>
    </row>
    <row r="21" spans="1:21" s="5" customFormat="1" ht="13.5" customHeight="1" x14ac:dyDescent="0.2">
      <c r="A21" s="122">
        <v>16</v>
      </c>
      <c r="B21" s="199" t="s">
        <v>25</v>
      </c>
      <c r="C21" s="199"/>
      <c r="D21" s="120" t="s">
        <v>23</v>
      </c>
      <c r="E21" s="49">
        <v>7927</v>
      </c>
      <c r="F21" s="49">
        <v>8280</v>
      </c>
      <c r="G21" s="49">
        <v>8495</v>
      </c>
      <c r="H21" s="49">
        <v>8637</v>
      </c>
      <c r="I21" s="49">
        <v>8881</v>
      </c>
      <c r="J21" s="49">
        <v>9274</v>
      </c>
      <c r="K21" s="49">
        <v>9582</v>
      </c>
      <c r="L21" s="49">
        <v>9959</v>
      </c>
      <c r="M21" s="49">
        <v>10339</v>
      </c>
      <c r="N21" s="49">
        <v>10714</v>
      </c>
      <c r="O21" s="49">
        <v>10984</v>
      </c>
      <c r="P21" s="49">
        <v>11214</v>
      </c>
      <c r="Q21" s="35">
        <v>11551</v>
      </c>
      <c r="R21" s="147">
        <f t="shared" si="0"/>
        <v>337</v>
      </c>
      <c r="S21" s="127">
        <f t="shared" si="1"/>
        <v>103.00517210629569</v>
      </c>
    </row>
    <row r="22" spans="1:21" s="5" customFormat="1" ht="13.5" customHeight="1" x14ac:dyDescent="0.2">
      <c r="A22" s="122">
        <v>17</v>
      </c>
      <c r="B22" s="199" t="s">
        <v>26</v>
      </c>
      <c r="C22" s="199"/>
      <c r="D22" s="120" t="s">
        <v>23</v>
      </c>
      <c r="E22" s="49">
        <v>12944</v>
      </c>
      <c r="F22" s="49">
        <v>13859</v>
      </c>
      <c r="G22" s="49">
        <v>14297</v>
      </c>
      <c r="H22" s="49">
        <v>14755</v>
      </c>
      <c r="I22" s="49">
        <v>14917</v>
      </c>
      <c r="J22" s="49">
        <v>15466</v>
      </c>
      <c r="K22" s="49">
        <v>16064</v>
      </c>
      <c r="L22" s="49">
        <v>16668</v>
      </c>
      <c r="M22" s="49">
        <v>17396</v>
      </c>
      <c r="N22" s="49">
        <v>18196</v>
      </c>
      <c r="O22" s="49">
        <v>18252</v>
      </c>
      <c r="P22" s="49">
        <v>18602</v>
      </c>
      <c r="Q22" s="35">
        <v>20859</v>
      </c>
      <c r="R22" s="147">
        <f t="shared" si="0"/>
        <v>2257</v>
      </c>
      <c r="S22" s="127">
        <f t="shared" si="1"/>
        <v>112.13310396731535</v>
      </c>
      <c r="U22" s="118"/>
    </row>
    <row r="23" spans="1:21" s="5" customFormat="1" ht="13.5" customHeight="1" x14ac:dyDescent="0.2">
      <c r="A23" s="122">
        <v>18</v>
      </c>
      <c r="B23" s="212" t="s">
        <v>15</v>
      </c>
      <c r="C23" s="212"/>
      <c r="D23" s="120" t="s">
        <v>23</v>
      </c>
      <c r="E23" s="49">
        <f>E19-E22</f>
        <v>2605</v>
      </c>
      <c r="F23" s="49">
        <v>2390</v>
      </c>
      <c r="G23" s="49">
        <f>G19-G22</f>
        <v>2437</v>
      </c>
      <c r="H23" s="49">
        <v>2282</v>
      </c>
      <c r="I23" s="49">
        <v>2546</v>
      </c>
      <c r="J23" s="49">
        <v>2762</v>
      </c>
      <c r="K23" s="49">
        <v>2823</v>
      </c>
      <c r="L23" s="49">
        <v>2997</v>
      </c>
      <c r="M23" s="49">
        <v>2980</v>
      </c>
      <c r="N23" s="49">
        <v>2855</v>
      </c>
      <c r="O23" s="49">
        <v>3298</v>
      </c>
      <c r="P23" s="49">
        <v>3298</v>
      </c>
      <c r="Q23" s="35">
        <v>1693</v>
      </c>
      <c r="R23" s="147">
        <f t="shared" si="0"/>
        <v>-1605</v>
      </c>
      <c r="S23" s="127">
        <f t="shared" si="1"/>
        <v>51.334141904184349</v>
      </c>
    </row>
    <row r="24" spans="1:21" s="5" customFormat="1" ht="13.5" customHeight="1" x14ac:dyDescent="0.2">
      <c r="A24" s="122">
        <v>19</v>
      </c>
      <c r="B24" s="199" t="s">
        <v>27</v>
      </c>
      <c r="C24" s="199"/>
      <c r="D24" s="120" t="s">
        <v>23</v>
      </c>
      <c r="E24" s="49">
        <f>E19-E25-E26</f>
        <v>3855</v>
      </c>
      <c r="F24" s="49">
        <v>4065</v>
      </c>
      <c r="G24" s="49">
        <f>G19-G25-G26</f>
        <v>4203</v>
      </c>
      <c r="H24" s="49">
        <f>H19-H25-H26</f>
        <v>4368</v>
      </c>
      <c r="I24" s="49">
        <v>4597</v>
      </c>
      <c r="J24" s="49">
        <v>4970</v>
      </c>
      <c r="K24" s="49">
        <v>5296</v>
      </c>
      <c r="L24" s="49">
        <v>5939</v>
      </c>
      <c r="M24" s="49">
        <v>6212</v>
      </c>
      <c r="N24" s="49">
        <v>6634</v>
      </c>
      <c r="O24" s="49">
        <v>7008</v>
      </c>
      <c r="P24" s="49">
        <v>7399</v>
      </c>
      <c r="Q24" s="35">
        <v>7800</v>
      </c>
      <c r="R24" s="147">
        <f t="shared" si="0"/>
        <v>401</v>
      </c>
      <c r="S24" s="127">
        <f t="shared" si="1"/>
        <v>105.4196513042303</v>
      </c>
      <c r="U24" s="118"/>
    </row>
    <row r="25" spans="1:21" s="5" customFormat="1" ht="13.5" customHeight="1" x14ac:dyDescent="0.2">
      <c r="A25" s="122">
        <v>20</v>
      </c>
      <c r="B25" s="211" t="s">
        <v>28</v>
      </c>
      <c r="C25" s="211"/>
      <c r="D25" s="120" t="s">
        <v>23</v>
      </c>
      <c r="E25" s="49">
        <v>10765</v>
      </c>
      <c r="F25" s="49">
        <v>11220</v>
      </c>
      <c r="G25" s="49">
        <v>11514</v>
      </c>
      <c r="H25" s="49">
        <v>11638</v>
      </c>
      <c r="I25" s="49">
        <v>11770</v>
      </c>
      <c r="J25" s="49">
        <v>12107</v>
      </c>
      <c r="K25" s="49">
        <v>12349</v>
      </c>
      <c r="L25" s="49">
        <v>12422</v>
      </c>
      <c r="M25" s="49">
        <v>12729</v>
      </c>
      <c r="N25" s="49">
        <v>12854</v>
      </c>
      <c r="O25" s="49">
        <v>12880</v>
      </c>
      <c r="P25" s="49">
        <v>12721</v>
      </c>
      <c r="Q25" s="35">
        <v>6440</v>
      </c>
      <c r="R25" s="147">
        <f t="shared" si="0"/>
        <v>-6281</v>
      </c>
      <c r="S25" s="127">
        <f t="shared" si="1"/>
        <v>50.624950868642401</v>
      </c>
    </row>
    <row r="26" spans="1:21" s="5" customFormat="1" ht="13.5" customHeight="1" x14ac:dyDescent="0.2">
      <c r="A26" s="122">
        <v>21</v>
      </c>
      <c r="B26" s="211" t="s">
        <v>29</v>
      </c>
      <c r="C26" s="211"/>
      <c r="D26" s="120" t="s">
        <v>23</v>
      </c>
      <c r="E26" s="49">
        <v>929</v>
      </c>
      <c r="F26" s="49">
        <v>964</v>
      </c>
      <c r="G26" s="49">
        <v>1017</v>
      </c>
      <c r="H26" s="49">
        <v>1031</v>
      </c>
      <c r="I26" s="49">
        <v>1096</v>
      </c>
      <c r="J26" s="49">
        <v>1151</v>
      </c>
      <c r="K26" s="49">
        <v>1242</v>
      </c>
      <c r="L26" s="49">
        <v>1304</v>
      </c>
      <c r="M26" s="49">
        <v>1435</v>
      </c>
      <c r="N26" s="49">
        <v>1563</v>
      </c>
      <c r="O26" s="49">
        <v>1662</v>
      </c>
      <c r="P26" s="49">
        <v>1780</v>
      </c>
      <c r="Q26" s="35">
        <v>1882</v>
      </c>
      <c r="R26" s="147">
        <f t="shared" si="0"/>
        <v>102</v>
      </c>
      <c r="S26" s="127">
        <f t="shared" si="1"/>
        <v>105.73033707865169</v>
      </c>
    </row>
    <row r="27" spans="1:21" s="5" customFormat="1" ht="13.5" customHeight="1" x14ac:dyDescent="0.2">
      <c r="A27" s="122">
        <v>22</v>
      </c>
      <c r="B27" s="199" t="s">
        <v>30</v>
      </c>
      <c r="C27" s="199"/>
      <c r="D27" s="120" t="s">
        <v>23</v>
      </c>
      <c r="E27" s="15">
        <v>11</v>
      </c>
      <c r="F27" s="15">
        <v>9</v>
      </c>
      <c r="G27" s="15">
        <v>8</v>
      </c>
      <c r="H27" s="15">
        <v>11</v>
      </c>
      <c r="I27" s="15">
        <v>8</v>
      </c>
      <c r="J27" s="15">
        <v>8</v>
      </c>
      <c r="K27" s="15">
        <v>9</v>
      </c>
      <c r="L27" s="15">
        <v>8</v>
      </c>
      <c r="M27" s="15">
        <v>18</v>
      </c>
      <c r="N27" s="15">
        <v>8</v>
      </c>
      <c r="O27" s="15">
        <v>8</v>
      </c>
      <c r="P27" s="15">
        <v>12</v>
      </c>
      <c r="Q27" s="36">
        <v>7</v>
      </c>
      <c r="R27" s="147">
        <f t="shared" si="0"/>
        <v>-5</v>
      </c>
      <c r="S27" s="127">
        <f t="shared" si="1"/>
        <v>58.333333333333336</v>
      </c>
    </row>
    <row r="28" spans="1:21" s="5" customFormat="1" ht="13.5" customHeight="1" x14ac:dyDescent="0.2">
      <c r="A28" s="122">
        <v>23</v>
      </c>
      <c r="B28" s="199" t="s">
        <v>31</v>
      </c>
      <c r="C28" s="199"/>
      <c r="D28" s="120" t="s">
        <v>23</v>
      </c>
      <c r="E28" s="15">
        <v>305</v>
      </c>
      <c r="F28" s="15">
        <v>222</v>
      </c>
      <c r="G28" s="15">
        <v>187</v>
      </c>
      <c r="H28" s="15">
        <v>186</v>
      </c>
      <c r="I28" s="15">
        <v>191</v>
      </c>
      <c r="J28" s="15">
        <v>150</v>
      </c>
      <c r="K28" s="15">
        <v>172</v>
      </c>
      <c r="L28" s="15">
        <v>161</v>
      </c>
      <c r="M28" s="15">
        <v>220</v>
      </c>
      <c r="N28" s="15">
        <v>119</v>
      </c>
      <c r="O28" s="15">
        <v>148</v>
      </c>
      <c r="P28" s="15">
        <v>153</v>
      </c>
      <c r="Q28" s="36">
        <v>163</v>
      </c>
      <c r="R28" s="147">
        <f t="shared" si="0"/>
        <v>10</v>
      </c>
      <c r="S28" s="127">
        <f t="shared" si="1"/>
        <v>106.53594771241831</v>
      </c>
    </row>
    <row r="29" spans="1:21" s="5" customFormat="1" ht="13.5" customHeight="1" x14ac:dyDescent="0.2">
      <c r="A29" s="122">
        <v>24</v>
      </c>
      <c r="B29" s="199" t="s">
        <v>32</v>
      </c>
      <c r="C29" s="199"/>
      <c r="D29" s="120" t="s">
        <v>23</v>
      </c>
      <c r="E29" s="15">
        <v>595</v>
      </c>
      <c r="F29" s="15">
        <v>693</v>
      </c>
      <c r="G29" s="15">
        <v>643</v>
      </c>
      <c r="H29" s="15">
        <v>792</v>
      </c>
      <c r="I29" s="15">
        <v>805</v>
      </c>
      <c r="J29" s="15">
        <v>813</v>
      </c>
      <c r="K29" s="15">
        <v>751</v>
      </c>
      <c r="L29" s="15">
        <v>898</v>
      </c>
      <c r="M29" s="15">
        <v>995</v>
      </c>
      <c r="N29" s="15">
        <v>947</v>
      </c>
      <c r="O29" s="15">
        <v>986</v>
      </c>
      <c r="P29" s="15">
        <v>874</v>
      </c>
      <c r="Q29" s="36">
        <v>876</v>
      </c>
      <c r="R29" s="147">
        <f t="shared" si="0"/>
        <v>2</v>
      </c>
      <c r="S29" s="127">
        <f t="shared" si="1"/>
        <v>100.22883295194509</v>
      </c>
    </row>
    <row r="30" spans="1:21" s="5" customFormat="1" ht="13.5" customHeight="1" x14ac:dyDescent="0.2">
      <c r="A30" s="122">
        <v>25</v>
      </c>
      <c r="B30" s="199" t="s">
        <v>33</v>
      </c>
      <c r="C30" s="199"/>
      <c r="D30" s="120" t="s">
        <v>23</v>
      </c>
      <c r="E30" s="15">
        <v>191</v>
      </c>
      <c r="F30" s="15">
        <v>241</v>
      </c>
      <c r="G30" s="15">
        <v>285</v>
      </c>
      <c r="H30" s="15">
        <v>220</v>
      </c>
      <c r="I30" s="15">
        <v>183</v>
      </c>
      <c r="J30" s="15">
        <v>403</v>
      </c>
      <c r="K30" s="15">
        <v>340</v>
      </c>
      <c r="L30" s="15">
        <v>409</v>
      </c>
      <c r="M30" s="15">
        <v>286</v>
      </c>
      <c r="N30" s="15">
        <v>294</v>
      </c>
      <c r="O30" s="15">
        <v>251</v>
      </c>
      <c r="P30" s="15">
        <v>245</v>
      </c>
      <c r="Q30" s="36">
        <v>587</v>
      </c>
      <c r="R30" s="147">
        <f t="shared" si="0"/>
        <v>342</v>
      </c>
      <c r="S30" s="127">
        <f t="shared" si="1"/>
        <v>239.59183673469386</v>
      </c>
    </row>
    <row r="31" spans="1:21" s="5" customFormat="1" ht="13.5" customHeight="1" x14ac:dyDescent="0.2">
      <c r="A31" s="122">
        <v>26</v>
      </c>
      <c r="B31" s="199" t="s">
        <v>34</v>
      </c>
      <c r="C31" s="199"/>
      <c r="D31" s="120" t="s">
        <v>23</v>
      </c>
      <c r="E31" s="15">
        <v>537</v>
      </c>
      <c r="F31" s="15">
        <v>447</v>
      </c>
      <c r="G31" s="15">
        <v>647</v>
      </c>
      <c r="H31" s="15">
        <v>397</v>
      </c>
      <c r="I31" s="15">
        <v>243</v>
      </c>
      <c r="J31" s="15">
        <v>386</v>
      </c>
      <c r="K31" s="15">
        <v>385</v>
      </c>
      <c r="L31" s="15">
        <v>308</v>
      </c>
      <c r="M31" s="15">
        <v>369</v>
      </c>
      <c r="N31" s="15">
        <v>213</v>
      </c>
      <c r="O31" s="15">
        <v>199</v>
      </c>
      <c r="P31" s="109"/>
      <c r="Q31" s="109"/>
      <c r="R31" s="147">
        <f t="shared" si="0"/>
        <v>0</v>
      </c>
      <c r="S31" s="127" t="e">
        <f t="shared" si="1"/>
        <v>#DIV/0!</v>
      </c>
    </row>
    <row r="32" spans="1:21" s="5" customFormat="1" ht="13.5" customHeight="1" x14ac:dyDescent="0.2">
      <c r="A32" s="122">
        <v>27</v>
      </c>
      <c r="B32" s="199" t="s">
        <v>35</v>
      </c>
      <c r="C32" s="199"/>
      <c r="D32" s="120" t="s">
        <v>23</v>
      </c>
      <c r="E32" s="49">
        <v>5094</v>
      </c>
      <c r="F32" s="49">
        <v>5069</v>
      </c>
      <c r="G32" s="49">
        <v>5198</v>
      </c>
      <c r="H32" s="49">
        <v>6116</v>
      </c>
      <c r="I32" s="49">
        <v>6498</v>
      </c>
      <c r="J32" s="49">
        <v>6607</v>
      </c>
      <c r="K32" s="49">
        <v>6779</v>
      </c>
      <c r="L32" s="49"/>
      <c r="M32" s="49">
        <v>7063</v>
      </c>
      <c r="N32" s="49">
        <v>7195</v>
      </c>
      <c r="O32" s="110"/>
      <c r="P32" s="110"/>
      <c r="Q32" s="110"/>
      <c r="R32" s="147">
        <f t="shared" si="0"/>
        <v>0</v>
      </c>
      <c r="S32" s="127" t="e">
        <f t="shared" si="1"/>
        <v>#DIV/0!</v>
      </c>
    </row>
    <row r="33" spans="1:19" s="5" customFormat="1" ht="13.5" customHeight="1" x14ac:dyDescent="0.2">
      <c r="A33" s="122">
        <v>28</v>
      </c>
      <c r="B33" s="199" t="s">
        <v>36</v>
      </c>
      <c r="C33" s="199"/>
      <c r="D33" s="120" t="s">
        <v>23</v>
      </c>
      <c r="E33" s="15">
        <v>481</v>
      </c>
      <c r="F33" s="15">
        <v>697</v>
      </c>
      <c r="G33" s="15">
        <v>593</v>
      </c>
      <c r="H33" s="15">
        <v>500</v>
      </c>
      <c r="I33" s="15">
        <v>542</v>
      </c>
      <c r="J33" s="15">
        <v>434</v>
      </c>
      <c r="K33" s="15">
        <v>410</v>
      </c>
      <c r="L33" s="15">
        <v>323</v>
      </c>
      <c r="M33" s="15">
        <v>443</v>
      </c>
      <c r="N33" s="15">
        <v>271</v>
      </c>
      <c r="O33" s="15">
        <v>166</v>
      </c>
      <c r="P33" s="15">
        <v>138</v>
      </c>
      <c r="Q33" s="36">
        <v>144</v>
      </c>
      <c r="R33" s="147">
        <f t="shared" si="0"/>
        <v>6</v>
      </c>
      <c r="S33" s="127">
        <f t="shared" si="1"/>
        <v>104.34782608695652</v>
      </c>
    </row>
    <row r="34" spans="1:19" s="5" customFormat="1" ht="13.5" customHeight="1" x14ac:dyDescent="0.2">
      <c r="A34" s="122">
        <v>29</v>
      </c>
      <c r="B34" s="199" t="s">
        <v>37</v>
      </c>
      <c r="C34" s="199"/>
      <c r="D34" s="120" t="s">
        <v>23</v>
      </c>
      <c r="E34" s="15">
        <v>1209</v>
      </c>
      <c r="F34" s="15">
        <v>1398</v>
      </c>
      <c r="G34" s="15">
        <v>1038</v>
      </c>
      <c r="H34" s="15">
        <v>1128</v>
      </c>
      <c r="I34" s="15">
        <v>404</v>
      </c>
      <c r="J34" s="15">
        <v>1848</v>
      </c>
      <c r="K34" s="15">
        <v>1218</v>
      </c>
      <c r="L34" s="15">
        <v>1759</v>
      </c>
      <c r="M34" s="15">
        <v>2268</v>
      </c>
      <c r="N34" s="15">
        <v>2050</v>
      </c>
      <c r="O34" s="15">
        <v>1341</v>
      </c>
      <c r="P34" s="15">
        <v>990</v>
      </c>
      <c r="Q34" s="36">
        <v>783</v>
      </c>
      <c r="R34" s="147">
        <f t="shared" si="0"/>
        <v>-207</v>
      </c>
      <c r="S34" s="127">
        <f t="shared" si="1"/>
        <v>79.090909090909093</v>
      </c>
    </row>
    <row r="35" spans="1:19" s="5" customFormat="1" ht="23.25" customHeight="1" x14ac:dyDescent="0.2">
      <c r="A35" s="122">
        <v>30</v>
      </c>
      <c r="B35" s="199" t="s">
        <v>38</v>
      </c>
      <c r="C35" s="199"/>
      <c r="D35" s="120" t="s">
        <v>23</v>
      </c>
      <c r="E35" s="15">
        <v>960</v>
      </c>
      <c r="F35" s="15">
        <v>975</v>
      </c>
      <c r="G35" s="15">
        <v>856</v>
      </c>
      <c r="H35" s="15">
        <v>939</v>
      </c>
      <c r="I35" s="15">
        <v>289</v>
      </c>
      <c r="J35" s="15">
        <v>977</v>
      </c>
      <c r="K35" s="15">
        <v>478</v>
      </c>
      <c r="L35" s="15">
        <v>436</v>
      </c>
      <c r="M35" s="15">
        <v>298</v>
      </c>
      <c r="N35" s="15">
        <v>460</v>
      </c>
      <c r="O35" s="15">
        <v>251</v>
      </c>
      <c r="P35" s="15">
        <v>252</v>
      </c>
      <c r="Q35" s="36">
        <v>272</v>
      </c>
      <c r="R35" s="147">
        <f t="shared" si="0"/>
        <v>20</v>
      </c>
      <c r="S35" s="127">
        <f t="shared" si="1"/>
        <v>107.93650793650794</v>
      </c>
    </row>
    <row r="36" spans="1:19" s="5" customFormat="1" ht="13.5" customHeight="1" x14ac:dyDescent="0.2">
      <c r="A36" s="122">
        <v>31</v>
      </c>
      <c r="B36" s="199" t="s">
        <v>39</v>
      </c>
      <c r="C36" s="199"/>
      <c r="D36" s="120" t="s">
        <v>40</v>
      </c>
      <c r="E36" s="54">
        <v>3219.6</v>
      </c>
      <c r="F36" s="54">
        <v>3922.9999999999995</v>
      </c>
      <c r="G36" s="54">
        <v>6024.8</v>
      </c>
      <c r="H36" s="54">
        <v>1309.2</v>
      </c>
      <c r="I36" s="54">
        <v>2191.1999999999998</v>
      </c>
      <c r="J36" s="54">
        <v>7935.1</v>
      </c>
      <c r="K36" s="54">
        <f>2929.2+133.2</f>
        <v>3062.3999999999996</v>
      </c>
      <c r="L36" s="54">
        <f>3022.6+216.8</f>
        <v>3239.4</v>
      </c>
      <c r="M36" s="54">
        <f>32206.9-28528.2</f>
        <v>3678.7000000000007</v>
      </c>
      <c r="N36" s="54">
        <f>4842.8+308.6</f>
        <v>5151.4000000000005</v>
      </c>
      <c r="O36" s="54">
        <v>20880.7</v>
      </c>
      <c r="P36" s="54">
        <v>19318.8</v>
      </c>
      <c r="Q36" s="174"/>
      <c r="R36" s="147">
        <f t="shared" si="0"/>
        <v>-19318.8</v>
      </c>
      <c r="S36" s="127">
        <f t="shared" si="1"/>
        <v>0</v>
      </c>
    </row>
    <row r="37" spans="1:19" s="5" customFormat="1" ht="13.5" customHeight="1" x14ac:dyDescent="0.2">
      <c r="A37" s="122">
        <v>32</v>
      </c>
      <c r="B37" s="208" t="s">
        <v>41</v>
      </c>
      <c r="C37" s="208"/>
      <c r="D37" s="120" t="s">
        <v>40</v>
      </c>
      <c r="E37" s="54">
        <v>8126.2</v>
      </c>
      <c r="F37" s="54">
        <v>8460.9</v>
      </c>
      <c r="G37" s="54">
        <v>13377.7</v>
      </c>
      <c r="H37" s="54">
        <v>4372.8</v>
      </c>
      <c r="I37" s="54">
        <v>5066.8</v>
      </c>
      <c r="J37" s="54">
        <v>15132.4</v>
      </c>
      <c r="K37" s="54">
        <f>8675.2+1629.7</f>
        <v>10304.900000000001</v>
      </c>
      <c r="L37" s="54">
        <f>7868.5+1701.8</f>
        <v>9570.2999999999993</v>
      </c>
      <c r="M37" s="54">
        <f>54669-44952</f>
        <v>9717</v>
      </c>
      <c r="N37" s="54">
        <f>9633.3+1924.6</f>
        <v>11557.9</v>
      </c>
      <c r="O37" s="54">
        <v>12180</v>
      </c>
      <c r="P37" s="54">
        <v>17714.2</v>
      </c>
      <c r="Q37" s="174"/>
      <c r="R37" s="147">
        <f t="shared" si="0"/>
        <v>-17714.2</v>
      </c>
      <c r="S37" s="127">
        <f t="shared" si="1"/>
        <v>0</v>
      </c>
    </row>
    <row r="38" spans="1:19" s="5" customFormat="1" ht="13.5" customHeight="1" x14ac:dyDescent="0.2">
      <c r="A38" s="122">
        <v>33</v>
      </c>
      <c r="B38" s="199" t="s">
        <v>42</v>
      </c>
      <c r="C38" s="199"/>
      <c r="D38" s="120" t="s">
        <v>40</v>
      </c>
      <c r="E38" s="54">
        <v>106.2</v>
      </c>
      <c r="F38" s="54">
        <v>649.79999999999995</v>
      </c>
      <c r="G38" s="54">
        <v>942.30899999999997</v>
      </c>
      <c r="H38" s="55">
        <v>1467.6</v>
      </c>
      <c r="I38" s="55">
        <v>2140.4</v>
      </c>
      <c r="J38" s="55">
        <v>2439.4</v>
      </c>
      <c r="K38" s="55">
        <v>3668.1</v>
      </c>
      <c r="L38" s="55">
        <v>3997.9</v>
      </c>
      <c r="M38" s="55">
        <v>4185.6000000000004</v>
      </c>
      <c r="N38" s="55">
        <v>827.2</v>
      </c>
      <c r="O38" s="55">
        <v>11137.4</v>
      </c>
      <c r="P38" s="55">
        <v>11190.1</v>
      </c>
      <c r="Q38" s="42">
        <v>13576.7</v>
      </c>
      <c r="R38" s="147">
        <f t="shared" si="0"/>
        <v>2386.6000000000004</v>
      </c>
      <c r="S38" s="127">
        <f t="shared" si="1"/>
        <v>121.32778080624837</v>
      </c>
    </row>
    <row r="39" spans="1:19" s="5" customFormat="1" ht="13.5" customHeight="1" x14ac:dyDescent="0.2">
      <c r="A39" s="122">
        <v>34</v>
      </c>
      <c r="B39" s="208" t="s">
        <v>43</v>
      </c>
      <c r="C39" s="208"/>
      <c r="D39" s="120" t="s">
        <v>40</v>
      </c>
      <c r="E39" s="54">
        <v>260.7</v>
      </c>
      <c r="F39" s="54">
        <v>250.9</v>
      </c>
      <c r="G39" s="54">
        <v>240.02099999999999</v>
      </c>
      <c r="H39" s="55">
        <v>361</v>
      </c>
      <c r="I39" s="55">
        <v>455.2</v>
      </c>
      <c r="J39" s="55">
        <v>7642.7</v>
      </c>
      <c r="K39" s="55">
        <v>9125</v>
      </c>
      <c r="L39" s="55">
        <v>9139.5</v>
      </c>
      <c r="M39" s="55">
        <v>11124.4</v>
      </c>
      <c r="N39" s="55">
        <v>11225.2</v>
      </c>
      <c r="O39" s="55">
        <v>10483.4</v>
      </c>
      <c r="P39" s="55">
        <v>13244.2</v>
      </c>
      <c r="Q39" s="42">
        <v>14426.2</v>
      </c>
      <c r="R39" s="147">
        <f t="shared" si="0"/>
        <v>1182</v>
      </c>
      <c r="S39" s="127">
        <f t="shared" si="1"/>
        <v>108.92466136119963</v>
      </c>
    </row>
    <row r="40" spans="1:19" s="56" customFormat="1" ht="18" customHeight="1" x14ac:dyDescent="0.2">
      <c r="A40" s="8">
        <v>35</v>
      </c>
      <c r="B40" s="209" t="s">
        <v>44</v>
      </c>
      <c r="C40" s="209"/>
      <c r="D40" s="9" t="s">
        <v>13</v>
      </c>
      <c r="E40" s="84">
        <f>E41+E43+E45+E47</f>
        <v>1070</v>
      </c>
      <c r="F40" s="84">
        <v>1141</v>
      </c>
      <c r="G40" s="84">
        <f>G41+G43+G45+G47</f>
        <v>1116</v>
      </c>
      <c r="H40" s="84">
        <f>H41+H43+H45+H47</f>
        <v>1099</v>
      </c>
      <c r="I40" s="84">
        <v>1156</v>
      </c>
      <c r="J40" s="84">
        <v>1190</v>
      </c>
      <c r="K40" s="84">
        <v>1217</v>
      </c>
      <c r="L40" s="10">
        <f>L41+L43+L45+L47</f>
        <v>1242</v>
      </c>
      <c r="M40" s="10">
        <v>1350</v>
      </c>
      <c r="N40" s="10">
        <v>1352</v>
      </c>
      <c r="O40" s="10">
        <v>1313</v>
      </c>
      <c r="P40" s="10">
        <v>1368</v>
      </c>
      <c r="Q40" s="153">
        <v>1533</v>
      </c>
      <c r="R40" s="147">
        <f t="shared" si="0"/>
        <v>165</v>
      </c>
      <c r="S40" s="127">
        <f t="shared" si="1"/>
        <v>112.06140350877195</v>
      </c>
    </row>
    <row r="41" spans="1:19" s="5" customFormat="1" ht="13.5" customHeight="1" x14ac:dyDescent="0.2">
      <c r="A41" s="122">
        <v>36</v>
      </c>
      <c r="B41" s="202" t="s">
        <v>45</v>
      </c>
      <c r="C41" s="19" t="s">
        <v>12</v>
      </c>
      <c r="D41" s="120" t="s">
        <v>13</v>
      </c>
      <c r="E41" s="85">
        <v>877</v>
      </c>
      <c r="F41" s="85">
        <v>900</v>
      </c>
      <c r="G41" s="85">
        <v>834</v>
      </c>
      <c r="H41" s="85">
        <v>764</v>
      </c>
      <c r="I41" s="85">
        <f>289+451</f>
        <v>740</v>
      </c>
      <c r="J41" s="85">
        <v>731</v>
      </c>
      <c r="K41" s="85">
        <v>683</v>
      </c>
      <c r="L41" s="7">
        <v>643</v>
      </c>
      <c r="M41" s="7">
        <v>802</v>
      </c>
      <c r="N41" s="11">
        <v>722</v>
      </c>
      <c r="O41" s="11">
        <v>698</v>
      </c>
      <c r="P41" s="11">
        <v>750</v>
      </c>
      <c r="Q41" s="109">
        <v>868</v>
      </c>
      <c r="R41" s="147">
        <f t="shared" si="0"/>
        <v>118</v>
      </c>
      <c r="S41" s="127">
        <f t="shared" si="1"/>
        <v>115.73333333333333</v>
      </c>
    </row>
    <row r="42" spans="1:19" s="5" customFormat="1" ht="13.5" customHeight="1" x14ac:dyDescent="0.2">
      <c r="A42" s="122">
        <v>37</v>
      </c>
      <c r="B42" s="202"/>
      <c r="C42" s="19" t="s">
        <v>46</v>
      </c>
      <c r="D42" s="120" t="s">
        <v>17</v>
      </c>
      <c r="E42" s="86">
        <f t="shared" ref="E42:K42" si="8">E41/E40*100</f>
        <v>81.962616822429908</v>
      </c>
      <c r="F42" s="86">
        <v>78.878177037686243</v>
      </c>
      <c r="G42" s="86">
        <f t="shared" si="8"/>
        <v>74.731182795698928</v>
      </c>
      <c r="H42" s="86">
        <f t="shared" si="8"/>
        <v>69.517743403093718</v>
      </c>
      <c r="I42" s="86">
        <f t="shared" si="8"/>
        <v>64.013840830449837</v>
      </c>
      <c r="J42" s="86">
        <f t="shared" si="8"/>
        <v>61.428571428571431</v>
      </c>
      <c r="K42" s="86">
        <f t="shared" si="8"/>
        <v>56.121610517666397</v>
      </c>
      <c r="L42" s="18">
        <f>L41/L40*100</f>
        <v>51.771336553945247</v>
      </c>
      <c r="M42" s="18">
        <f>M41/M40*100</f>
        <v>59.407407407407412</v>
      </c>
      <c r="N42" s="25">
        <f>N41/N40*100</f>
        <v>53.402366863905328</v>
      </c>
      <c r="O42" s="25">
        <f t="shared" ref="O42:Q42" si="9">O41/O40*100</f>
        <v>53.160700685453165</v>
      </c>
      <c r="P42" s="25">
        <f t="shared" si="9"/>
        <v>54.824561403508774</v>
      </c>
      <c r="Q42" s="155">
        <f t="shared" si="9"/>
        <v>56.62100456621004</v>
      </c>
      <c r="R42" s="147">
        <f t="shared" si="0"/>
        <v>1.7964431627012658</v>
      </c>
      <c r="S42" s="127">
        <f t="shared" si="1"/>
        <v>103.27671232876712</v>
      </c>
    </row>
    <row r="43" spans="1:19" s="5" customFormat="1" ht="13.5" customHeight="1" x14ac:dyDescent="0.2">
      <c r="A43" s="122">
        <v>38</v>
      </c>
      <c r="B43" s="202" t="s">
        <v>47</v>
      </c>
      <c r="C43" s="19" t="s">
        <v>12</v>
      </c>
      <c r="D43" s="120" t="s">
        <v>13</v>
      </c>
      <c r="E43" s="85">
        <v>163</v>
      </c>
      <c r="F43" s="85">
        <v>186</v>
      </c>
      <c r="G43" s="85">
        <v>219</v>
      </c>
      <c r="H43" s="85">
        <v>262</v>
      </c>
      <c r="I43" s="85">
        <v>314</v>
      </c>
      <c r="J43" s="85">
        <v>321</v>
      </c>
      <c r="K43" s="85">
        <v>352</v>
      </c>
      <c r="L43" s="7">
        <v>389</v>
      </c>
      <c r="M43" s="7">
        <v>344</v>
      </c>
      <c r="N43" s="11">
        <v>384</v>
      </c>
      <c r="O43" s="11">
        <v>385</v>
      </c>
      <c r="P43" s="11">
        <v>375</v>
      </c>
      <c r="Q43" s="109">
        <v>410</v>
      </c>
      <c r="R43" s="147">
        <f t="shared" si="0"/>
        <v>35</v>
      </c>
      <c r="S43" s="127">
        <f t="shared" si="1"/>
        <v>109.33333333333333</v>
      </c>
    </row>
    <row r="44" spans="1:19" s="5" customFormat="1" ht="13.5" customHeight="1" x14ac:dyDescent="0.2">
      <c r="A44" s="122">
        <v>39</v>
      </c>
      <c r="B44" s="202"/>
      <c r="C44" s="19" t="s">
        <v>46</v>
      </c>
      <c r="D44" s="120" t="s">
        <v>17</v>
      </c>
      <c r="E44" s="86">
        <f t="shared" ref="E44:K44" si="10">E43/E40*100</f>
        <v>15.233644859813083</v>
      </c>
      <c r="F44" s="86">
        <v>16.301489921121824</v>
      </c>
      <c r="G44" s="86">
        <f t="shared" si="10"/>
        <v>19.623655913978492</v>
      </c>
      <c r="H44" s="86">
        <f t="shared" si="10"/>
        <v>23.83985441310282</v>
      </c>
      <c r="I44" s="86">
        <f t="shared" si="10"/>
        <v>27.162629757785467</v>
      </c>
      <c r="J44" s="86">
        <f t="shared" si="10"/>
        <v>26.974789915966387</v>
      </c>
      <c r="K44" s="86">
        <f t="shared" si="10"/>
        <v>28.923582580115038</v>
      </c>
      <c r="L44" s="18">
        <f>L43/L40*100</f>
        <v>31.320450885668276</v>
      </c>
      <c r="M44" s="18">
        <f>M43/M40*100</f>
        <v>25.481481481481481</v>
      </c>
      <c r="N44" s="25">
        <f>N43/N40*100</f>
        <v>28.402366863905325</v>
      </c>
      <c r="O44" s="25">
        <f t="shared" ref="O44:Q44" si="11">O43/O40*100</f>
        <v>29.322162985529321</v>
      </c>
      <c r="P44" s="25">
        <f t="shared" si="11"/>
        <v>27.412280701754387</v>
      </c>
      <c r="Q44" s="155">
        <f t="shared" si="11"/>
        <v>26.74494455316373</v>
      </c>
      <c r="R44" s="147">
        <f t="shared" si="0"/>
        <v>-0.66733614859065682</v>
      </c>
      <c r="S44" s="127">
        <f t="shared" si="1"/>
        <v>97.56555772994129</v>
      </c>
    </row>
    <row r="45" spans="1:19" s="5" customFormat="1" ht="13.5" customHeight="1" x14ac:dyDescent="0.2">
      <c r="A45" s="122">
        <v>40</v>
      </c>
      <c r="B45" s="202" t="s">
        <v>48</v>
      </c>
      <c r="C45" s="19" t="s">
        <v>12</v>
      </c>
      <c r="D45" s="120" t="s">
        <v>13</v>
      </c>
      <c r="E45" s="85">
        <v>23</v>
      </c>
      <c r="F45" s="85">
        <v>47</v>
      </c>
      <c r="G45" s="85">
        <v>53</v>
      </c>
      <c r="H45" s="85">
        <v>55</v>
      </c>
      <c r="I45" s="85">
        <v>77</v>
      </c>
      <c r="J45" s="85">
        <v>108</v>
      </c>
      <c r="K45" s="85">
        <v>138</v>
      </c>
      <c r="L45" s="7">
        <v>156</v>
      </c>
      <c r="M45" s="7">
        <v>147</v>
      </c>
      <c r="N45" s="11">
        <v>168</v>
      </c>
      <c r="O45" s="11">
        <v>154</v>
      </c>
      <c r="P45" s="11">
        <v>166</v>
      </c>
      <c r="Q45" s="109">
        <v>177</v>
      </c>
      <c r="R45" s="147">
        <f t="shared" si="0"/>
        <v>11</v>
      </c>
      <c r="S45" s="127">
        <f t="shared" si="1"/>
        <v>106.62650602409639</v>
      </c>
    </row>
    <row r="46" spans="1:19" s="5" customFormat="1" ht="13.5" customHeight="1" x14ac:dyDescent="0.2">
      <c r="A46" s="122">
        <v>41</v>
      </c>
      <c r="B46" s="202"/>
      <c r="C46" s="19" t="s">
        <v>46</v>
      </c>
      <c r="D46" s="120" t="s">
        <v>17</v>
      </c>
      <c r="E46" s="86">
        <f t="shared" ref="E46:K46" si="12">E45/E40*100</f>
        <v>2.1495327102803738</v>
      </c>
      <c r="F46" s="86">
        <v>4.1191936897458366</v>
      </c>
      <c r="G46" s="86">
        <f t="shared" si="12"/>
        <v>4.7491039426523294</v>
      </c>
      <c r="H46" s="86">
        <f t="shared" si="12"/>
        <v>5.0045495905368522</v>
      </c>
      <c r="I46" s="86">
        <f t="shared" si="12"/>
        <v>6.6608996539792384</v>
      </c>
      <c r="J46" s="86">
        <f t="shared" si="12"/>
        <v>9.0756302521008401</v>
      </c>
      <c r="K46" s="86">
        <f t="shared" si="12"/>
        <v>11.33935907970419</v>
      </c>
      <c r="L46" s="18">
        <f>L45/L40*100</f>
        <v>12.560386473429952</v>
      </c>
      <c r="M46" s="18">
        <f>M45/M40*100</f>
        <v>10.888888888888888</v>
      </c>
      <c r="N46" s="25">
        <f>N45/N40*100</f>
        <v>12.42603550295858</v>
      </c>
      <c r="O46" s="25">
        <f t="shared" ref="O46:Q46" si="13">O45/O40*100</f>
        <v>11.72886519421173</v>
      </c>
      <c r="P46" s="25">
        <f t="shared" si="13"/>
        <v>12.134502923976607</v>
      </c>
      <c r="Q46" s="155">
        <f t="shared" si="13"/>
        <v>11.545988258317024</v>
      </c>
      <c r="R46" s="147">
        <f t="shared" si="0"/>
        <v>-0.58851466565958255</v>
      </c>
      <c r="S46" s="127">
        <f t="shared" si="1"/>
        <v>95.150071911913798</v>
      </c>
    </row>
    <row r="47" spans="1:19" s="5" customFormat="1" ht="13.5" customHeight="1" x14ac:dyDescent="0.2">
      <c r="A47" s="122">
        <v>42</v>
      </c>
      <c r="B47" s="202" t="s">
        <v>49</v>
      </c>
      <c r="C47" s="19" t="s">
        <v>12</v>
      </c>
      <c r="D47" s="120" t="s">
        <v>13</v>
      </c>
      <c r="E47" s="85">
        <v>7</v>
      </c>
      <c r="F47" s="85">
        <v>8</v>
      </c>
      <c r="G47" s="85">
        <v>10</v>
      </c>
      <c r="H47" s="85">
        <v>18</v>
      </c>
      <c r="I47" s="85">
        <v>25</v>
      </c>
      <c r="J47" s="85">
        <v>30</v>
      </c>
      <c r="K47" s="85">
        <v>44</v>
      </c>
      <c r="L47" s="7">
        <v>54</v>
      </c>
      <c r="M47" s="7">
        <v>57</v>
      </c>
      <c r="N47" s="11">
        <v>78</v>
      </c>
      <c r="O47" s="11">
        <v>76</v>
      </c>
      <c r="P47" s="11">
        <v>77</v>
      </c>
      <c r="Q47" s="109">
        <v>78</v>
      </c>
      <c r="R47" s="147">
        <f t="shared" si="0"/>
        <v>1</v>
      </c>
      <c r="S47" s="127">
        <f t="shared" si="1"/>
        <v>101.29870129870129</v>
      </c>
    </row>
    <row r="48" spans="1:19" s="5" customFormat="1" ht="13.5" customHeight="1" x14ac:dyDescent="0.2">
      <c r="A48" s="122">
        <v>43</v>
      </c>
      <c r="B48" s="202"/>
      <c r="C48" s="19" t="s">
        <v>46</v>
      </c>
      <c r="D48" s="120" t="s">
        <v>17</v>
      </c>
      <c r="E48" s="86">
        <f t="shared" ref="E48:K48" si="14">E47/E40*100</f>
        <v>0.65420560747663559</v>
      </c>
      <c r="F48" s="86">
        <v>0.70113935144609996</v>
      </c>
      <c r="G48" s="86">
        <f t="shared" si="14"/>
        <v>0.8960573476702508</v>
      </c>
      <c r="H48" s="86">
        <f t="shared" si="14"/>
        <v>1.6378525932666061</v>
      </c>
      <c r="I48" s="86">
        <f t="shared" si="14"/>
        <v>2.1626297577854672</v>
      </c>
      <c r="J48" s="86">
        <f t="shared" si="14"/>
        <v>2.5210084033613445</v>
      </c>
      <c r="K48" s="86">
        <f t="shared" si="14"/>
        <v>3.6154478225143798</v>
      </c>
      <c r="L48" s="18">
        <f>L47/L40*100</f>
        <v>4.3478260869565215</v>
      </c>
      <c r="M48" s="18">
        <f>M47/M40*100</f>
        <v>4.2222222222222223</v>
      </c>
      <c r="N48" s="25">
        <f>N47/N40*100</f>
        <v>5.7692307692307692</v>
      </c>
      <c r="O48" s="25">
        <f t="shared" ref="O48:Q48" si="15">O47/O40*100</f>
        <v>5.7882711348057887</v>
      </c>
      <c r="P48" s="25">
        <f t="shared" si="15"/>
        <v>5.628654970760234</v>
      </c>
      <c r="Q48" s="155">
        <f t="shared" si="15"/>
        <v>5.0880626223091969</v>
      </c>
      <c r="R48" s="147">
        <f t="shared" si="0"/>
        <v>-0.5405923484510371</v>
      </c>
      <c r="S48" s="127">
        <f t="shared" si="1"/>
        <v>90.395709965181567</v>
      </c>
    </row>
    <row r="49" spans="1:19" s="56" customFormat="1" ht="15" customHeight="1" x14ac:dyDescent="0.2">
      <c r="A49" s="8">
        <v>44</v>
      </c>
      <c r="B49" s="228" t="s">
        <v>50</v>
      </c>
      <c r="C49" s="228"/>
      <c r="D49" s="9" t="s">
        <v>13</v>
      </c>
      <c r="E49" s="85">
        <v>589</v>
      </c>
      <c r="F49" s="85">
        <v>625</v>
      </c>
      <c r="G49" s="85">
        <v>581</v>
      </c>
      <c r="H49" s="85">
        <v>604</v>
      </c>
      <c r="I49" s="85">
        <v>599</v>
      </c>
      <c r="J49" s="85">
        <v>631</v>
      </c>
      <c r="K49" s="85">
        <v>683</v>
      </c>
      <c r="L49" s="22">
        <v>754</v>
      </c>
      <c r="M49" s="22">
        <v>872</v>
      </c>
      <c r="N49" s="22">
        <v>911</v>
      </c>
      <c r="O49" s="22">
        <v>902</v>
      </c>
      <c r="P49" s="22">
        <v>893</v>
      </c>
      <c r="Q49" s="153">
        <v>941</v>
      </c>
      <c r="R49" s="147">
        <f t="shared" si="0"/>
        <v>48</v>
      </c>
      <c r="S49" s="127">
        <f t="shared" si="1"/>
        <v>105.3751399776036</v>
      </c>
    </row>
    <row r="50" spans="1:19" s="5" customFormat="1" ht="13.5" customHeight="1" x14ac:dyDescent="0.2">
      <c r="A50" s="122">
        <v>45</v>
      </c>
      <c r="B50" s="199" t="s">
        <v>51</v>
      </c>
      <c r="C50" s="199"/>
      <c r="D50" s="120" t="s">
        <v>13</v>
      </c>
      <c r="E50" s="49">
        <v>659</v>
      </c>
      <c r="F50" s="49">
        <v>650</v>
      </c>
      <c r="G50" s="23">
        <v>439</v>
      </c>
      <c r="H50" s="23">
        <v>472</v>
      </c>
      <c r="I50" s="23">
        <v>438</v>
      </c>
      <c r="J50" s="23">
        <v>451</v>
      </c>
      <c r="K50" s="23">
        <v>547</v>
      </c>
      <c r="L50" s="11">
        <v>609</v>
      </c>
      <c r="M50" s="11">
        <v>679</v>
      </c>
      <c r="N50" s="11">
        <v>743</v>
      </c>
      <c r="O50" s="140">
        <v>743</v>
      </c>
      <c r="P50" s="140">
        <v>718</v>
      </c>
      <c r="Q50" s="109">
        <v>805</v>
      </c>
      <c r="R50" s="147">
        <f t="shared" si="0"/>
        <v>87</v>
      </c>
      <c r="S50" s="127">
        <f t="shared" si="1"/>
        <v>112.11699164345403</v>
      </c>
    </row>
    <row r="51" spans="1:19" s="5" customFormat="1" ht="13.5" customHeight="1" x14ac:dyDescent="0.2">
      <c r="A51" s="122">
        <v>46</v>
      </c>
      <c r="B51" s="199" t="s">
        <v>52</v>
      </c>
      <c r="C51" s="199"/>
      <c r="D51" s="120" t="s">
        <v>17</v>
      </c>
      <c r="E51" s="86">
        <f t="shared" ref="E51:K51" si="16">E50/E49*100</f>
        <v>111.88455008488964</v>
      </c>
      <c r="F51" s="86">
        <v>104</v>
      </c>
      <c r="G51" s="86">
        <f t="shared" si="16"/>
        <v>75.559380378657494</v>
      </c>
      <c r="H51" s="86">
        <f t="shared" si="16"/>
        <v>78.145695364238406</v>
      </c>
      <c r="I51" s="86">
        <f t="shared" si="16"/>
        <v>73.121869782971615</v>
      </c>
      <c r="J51" s="86">
        <f t="shared" si="16"/>
        <v>71.473851030110936</v>
      </c>
      <c r="K51" s="86">
        <f t="shared" si="16"/>
        <v>80.087847730600288</v>
      </c>
      <c r="L51" s="25">
        <f>L50/L49*100</f>
        <v>80.769230769230774</v>
      </c>
      <c r="M51" s="25">
        <f>M50/M49*100</f>
        <v>77.866972477064223</v>
      </c>
      <c r="N51" s="25">
        <f>N50/N49*100</f>
        <v>81.558726673984623</v>
      </c>
      <c r="O51" s="141">
        <f t="shared" ref="O51:Q51" si="17">O50/O49*100</f>
        <v>82.372505543237253</v>
      </c>
      <c r="P51" s="141">
        <f t="shared" si="17"/>
        <v>80.403135498320268</v>
      </c>
      <c r="Q51" s="155">
        <f t="shared" si="17"/>
        <v>85.547290116896917</v>
      </c>
      <c r="R51" s="147">
        <f t="shared" si="0"/>
        <v>5.1441546185766498</v>
      </c>
      <c r="S51" s="127">
        <f t="shared" si="1"/>
        <v>106.39795274984533</v>
      </c>
    </row>
    <row r="52" spans="1:19" s="5" customFormat="1" ht="13.5" customHeight="1" x14ac:dyDescent="0.2">
      <c r="A52" s="122">
        <v>47</v>
      </c>
      <c r="B52" s="199" t="s">
        <v>53</v>
      </c>
      <c r="C52" s="199"/>
      <c r="D52" s="120" t="s">
        <v>13</v>
      </c>
      <c r="E52" s="49">
        <v>608</v>
      </c>
      <c r="F52" s="49">
        <v>610</v>
      </c>
      <c r="G52" s="23">
        <v>371</v>
      </c>
      <c r="H52" s="23">
        <v>384</v>
      </c>
      <c r="I52" s="23">
        <v>382</v>
      </c>
      <c r="J52" s="23">
        <v>403</v>
      </c>
      <c r="K52" s="23">
        <v>485</v>
      </c>
      <c r="L52" s="11">
        <v>575</v>
      </c>
      <c r="M52" s="11">
        <v>604</v>
      </c>
      <c r="N52" s="11">
        <v>635</v>
      </c>
      <c r="O52" s="140">
        <v>673</v>
      </c>
      <c r="P52" s="140">
        <v>664</v>
      </c>
      <c r="Q52" s="109">
        <v>795</v>
      </c>
      <c r="R52" s="147">
        <f t="shared" si="0"/>
        <v>131</v>
      </c>
      <c r="S52" s="127">
        <f t="shared" si="1"/>
        <v>119.72891566265061</v>
      </c>
    </row>
    <row r="53" spans="1:19" s="5" customFormat="1" ht="13.5" customHeight="1" x14ac:dyDescent="0.2">
      <c r="A53" s="122">
        <v>48</v>
      </c>
      <c r="B53" s="199" t="s">
        <v>52</v>
      </c>
      <c r="C53" s="199"/>
      <c r="D53" s="120" t="s">
        <v>17</v>
      </c>
      <c r="E53" s="86">
        <f t="shared" ref="E53:K53" si="18">E52/E49*100</f>
        <v>103.2258064516129</v>
      </c>
      <c r="F53" s="86">
        <v>97.6</v>
      </c>
      <c r="G53" s="86">
        <f t="shared" si="18"/>
        <v>63.855421686746979</v>
      </c>
      <c r="H53" s="86">
        <f t="shared" si="18"/>
        <v>63.576158940397356</v>
      </c>
      <c r="I53" s="86">
        <f t="shared" si="18"/>
        <v>63.772954924874789</v>
      </c>
      <c r="J53" s="86">
        <f t="shared" si="18"/>
        <v>63.866877971473848</v>
      </c>
      <c r="K53" s="86">
        <f t="shared" si="18"/>
        <v>71.010248901903367</v>
      </c>
      <c r="L53" s="25">
        <f>L52/L49*100</f>
        <v>76.259946949602124</v>
      </c>
      <c r="M53" s="25">
        <f>M52/M49*100</f>
        <v>69.266055045871553</v>
      </c>
      <c r="N53" s="25">
        <f>N52/N49*100</f>
        <v>69.703622392974751</v>
      </c>
      <c r="O53" s="141">
        <f t="shared" ref="O53:Q53" si="19">O52/O49*100</f>
        <v>74.611973392461195</v>
      </c>
      <c r="P53" s="141">
        <f t="shared" si="19"/>
        <v>74.356103023516241</v>
      </c>
      <c r="Q53" s="155">
        <f t="shared" si="19"/>
        <v>84.484590860786398</v>
      </c>
      <c r="R53" s="147">
        <f t="shared" si="0"/>
        <v>10.128487837270157</v>
      </c>
      <c r="S53" s="127">
        <f t="shared" si="1"/>
        <v>113.62159584138894</v>
      </c>
    </row>
    <row r="54" spans="1:19" s="5" customFormat="1" ht="13.5" customHeight="1" x14ac:dyDescent="0.2">
      <c r="A54" s="122">
        <v>49</v>
      </c>
      <c r="B54" s="199" t="s">
        <v>54</v>
      </c>
      <c r="C54" s="199"/>
      <c r="D54" s="120" t="s">
        <v>13</v>
      </c>
      <c r="E54" s="49">
        <v>117</v>
      </c>
      <c r="F54" s="49">
        <v>270</v>
      </c>
      <c r="G54" s="23">
        <v>176</v>
      </c>
      <c r="H54" s="23">
        <v>157</v>
      </c>
      <c r="I54" s="23">
        <v>190</v>
      </c>
      <c r="J54" s="23">
        <v>195</v>
      </c>
      <c r="K54" s="23">
        <v>222</v>
      </c>
      <c r="L54" s="11">
        <v>191</v>
      </c>
      <c r="M54" s="11">
        <v>256</v>
      </c>
      <c r="N54" s="11">
        <v>262</v>
      </c>
      <c r="O54" s="140">
        <v>308</v>
      </c>
      <c r="P54" s="140">
        <v>338</v>
      </c>
      <c r="Q54" s="109">
        <v>369</v>
      </c>
      <c r="R54" s="147">
        <f t="shared" si="0"/>
        <v>31</v>
      </c>
      <c r="S54" s="127">
        <f t="shared" si="1"/>
        <v>109.17159763313609</v>
      </c>
    </row>
    <row r="55" spans="1:19" s="5" customFormat="1" ht="13.5" customHeight="1" x14ac:dyDescent="0.2">
      <c r="A55" s="122">
        <v>50</v>
      </c>
      <c r="B55" s="199" t="s">
        <v>52</v>
      </c>
      <c r="C55" s="199"/>
      <c r="D55" s="120" t="s">
        <v>17</v>
      </c>
      <c r="E55" s="86">
        <f t="shared" ref="E55:K55" si="20">E54/E49*100</f>
        <v>19.864176570458405</v>
      </c>
      <c r="F55" s="86">
        <v>43.2</v>
      </c>
      <c r="G55" s="86">
        <f t="shared" si="20"/>
        <v>30.292598967297764</v>
      </c>
      <c r="H55" s="86">
        <f t="shared" si="20"/>
        <v>25.993377483443709</v>
      </c>
      <c r="I55" s="86">
        <f t="shared" si="20"/>
        <v>31.719532554257096</v>
      </c>
      <c r="J55" s="86">
        <f t="shared" si="20"/>
        <v>30.903328050713153</v>
      </c>
      <c r="K55" s="86">
        <f t="shared" si="20"/>
        <v>32.503660322108345</v>
      </c>
      <c r="L55" s="25">
        <f>L54/L49*100</f>
        <v>25.331564986737398</v>
      </c>
      <c r="M55" s="25">
        <f>M54/M49*100</f>
        <v>29.357798165137616</v>
      </c>
      <c r="N55" s="25">
        <f>N54/N49*100</f>
        <v>28.759604829857299</v>
      </c>
      <c r="O55" s="141">
        <f t="shared" ref="O55:Q55" si="21">O54/O49*100</f>
        <v>34.146341463414636</v>
      </c>
      <c r="P55" s="141">
        <f t="shared" si="21"/>
        <v>37.849944008958566</v>
      </c>
      <c r="Q55" s="155">
        <f t="shared" si="21"/>
        <v>39.213602550478214</v>
      </c>
      <c r="R55" s="147">
        <f t="shared" si="0"/>
        <v>1.3636585415196478</v>
      </c>
      <c r="S55" s="127">
        <f t="shared" si="1"/>
        <v>103.6028020046658</v>
      </c>
    </row>
    <row r="56" spans="1:19" s="5" customFormat="1" ht="13.5" customHeight="1" x14ac:dyDescent="0.2">
      <c r="A56" s="122">
        <v>51</v>
      </c>
      <c r="B56" s="199" t="s">
        <v>55</v>
      </c>
      <c r="C56" s="199"/>
      <c r="D56" s="120" t="s">
        <v>13</v>
      </c>
      <c r="E56" s="49">
        <v>358</v>
      </c>
      <c r="F56" s="49">
        <v>245</v>
      </c>
      <c r="G56" s="23">
        <v>148</v>
      </c>
      <c r="H56" s="23">
        <v>257</v>
      </c>
      <c r="I56" s="23">
        <v>278</v>
      </c>
      <c r="J56" s="23">
        <v>286</v>
      </c>
      <c r="K56" s="23">
        <v>298</v>
      </c>
      <c r="L56" s="11">
        <v>256</v>
      </c>
      <c r="M56" s="11">
        <v>267</v>
      </c>
      <c r="N56" s="11">
        <v>249</v>
      </c>
      <c r="O56" s="140">
        <v>364</v>
      </c>
      <c r="P56" s="140">
        <v>375</v>
      </c>
      <c r="Q56" s="109">
        <v>388</v>
      </c>
      <c r="R56" s="147">
        <f t="shared" si="0"/>
        <v>13</v>
      </c>
      <c r="S56" s="127">
        <f t="shared" si="1"/>
        <v>103.46666666666667</v>
      </c>
    </row>
    <row r="57" spans="1:19" s="5" customFormat="1" ht="13.5" customHeight="1" x14ac:dyDescent="0.2">
      <c r="A57" s="122">
        <v>52</v>
      </c>
      <c r="B57" s="199" t="s">
        <v>52</v>
      </c>
      <c r="C57" s="199"/>
      <c r="D57" s="120" t="s">
        <v>17</v>
      </c>
      <c r="E57" s="86">
        <f t="shared" ref="E57:K57" si="22">E56/E49*100</f>
        <v>60.780984719864172</v>
      </c>
      <c r="F57" s="86">
        <v>39.200000000000003</v>
      </c>
      <c r="G57" s="86">
        <f t="shared" si="22"/>
        <v>25.473321858864029</v>
      </c>
      <c r="H57" s="86">
        <f t="shared" si="22"/>
        <v>42.549668874172184</v>
      </c>
      <c r="I57" s="86">
        <f t="shared" si="22"/>
        <v>46.410684474123535</v>
      </c>
      <c r="J57" s="86">
        <f t="shared" si="22"/>
        <v>45.324881141045957</v>
      </c>
      <c r="K57" s="86">
        <f t="shared" si="22"/>
        <v>43.63103953147877</v>
      </c>
      <c r="L57" s="25">
        <f>L56/L49*100</f>
        <v>33.952254641909811</v>
      </c>
      <c r="M57" s="25">
        <f>M56/M49*100</f>
        <v>30.619266055045873</v>
      </c>
      <c r="N57" s="25">
        <f>N56/N49*100</f>
        <v>27.332601536772778</v>
      </c>
      <c r="O57" s="141">
        <f t="shared" ref="O57:Q57" si="23">O56/O49*100</f>
        <v>40.354767184035481</v>
      </c>
      <c r="P57" s="141">
        <f t="shared" si="23"/>
        <v>41.993281075027994</v>
      </c>
      <c r="Q57" s="155">
        <f t="shared" si="23"/>
        <v>41.232731137088201</v>
      </c>
      <c r="R57" s="147">
        <f t="shared" si="0"/>
        <v>-0.76054993793979264</v>
      </c>
      <c r="S57" s="127">
        <f t="shared" si="1"/>
        <v>98.188877081119372</v>
      </c>
    </row>
    <row r="58" spans="1:19" s="5" customFormat="1" ht="18" customHeight="1" x14ac:dyDescent="0.2">
      <c r="A58" s="8">
        <v>53</v>
      </c>
      <c r="B58" s="209" t="s">
        <v>56</v>
      </c>
      <c r="C58" s="209"/>
      <c r="D58" s="9" t="s">
        <v>57</v>
      </c>
      <c r="E58" s="50">
        <f>SUM(E59:E63)</f>
        <v>134512</v>
      </c>
      <c r="F58" s="50">
        <v>162375</v>
      </c>
      <c r="G58" s="50">
        <f>SUM(G59:G63)</f>
        <v>181351</v>
      </c>
      <c r="H58" s="50">
        <f>SUM(H59:H63)</f>
        <v>202958</v>
      </c>
      <c r="I58" s="50">
        <v>239957</v>
      </c>
      <c r="J58" s="50">
        <f>J59+J60+J61+J62+J63</f>
        <v>271035</v>
      </c>
      <c r="K58" s="50">
        <v>321821</v>
      </c>
      <c r="L58" s="22">
        <f>SUM(L59:L63)</f>
        <v>357740</v>
      </c>
      <c r="M58" s="22">
        <f>SUM(M59:M63)</f>
        <v>358613</v>
      </c>
      <c r="N58" s="22">
        <f>SUM(N59:N63)</f>
        <v>410640</v>
      </c>
      <c r="O58" s="22">
        <f t="shared" ref="O58:P58" si="24">SUM(O59:O63)</f>
        <v>386565</v>
      </c>
      <c r="P58" s="22">
        <f t="shared" si="24"/>
        <v>399702</v>
      </c>
      <c r="Q58" s="153">
        <v>435006</v>
      </c>
      <c r="R58" s="147">
        <f t="shared" si="0"/>
        <v>35304</v>
      </c>
      <c r="S58" s="127">
        <f t="shared" si="1"/>
        <v>108.83258027230286</v>
      </c>
    </row>
    <row r="59" spans="1:19" s="5" customFormat="1" ht="13.5" customHeight="1" x14ac:dyDescent="0.2">
      <c r="A59" s="122">
        <v>54</v>
      </c>
      <c r="B59" s="206" t="s">
        <v>58</v>
      </c>
      <c r="C59" s="206"/>
      <c r="D59" s="120" t="s">
        <v>57</v>
      </c>
      <c r="E59" s="49">
        <v>465</v>
      </c>
      <c r="F59" s="49">
        <v>509</v>
      </c>
      <c r="G59" s="49">
        <v>615</v>
      </c>
      <c r="H59" s="49">
        <v>638</v>
      </c>
      <c r="I59" s="49">
        <v>586</v>
      </c>
      <c r="J59" s="49">
        <v>458</v>
      </c>
      <c r="K59" s="49">
        <v>508</v>
      </c>
      <c r="L59" s="11">
        <v>471</v>
      </c>
      <c r="M59" s="11">
        <v>465</v>
      </c>
      <c r="N59" s="11">
        <v>509</v>
      </c>
      <c r="O59" s="11">
        <v>480</v>
      </c>
      <c r="P59" s="11">
        <v>517</v>
      </c>
      <c r="Q59" s="109">
        <v>467</v>
      </c>
      <c r="R59" s="147">
        <f t="shared" si="0"/>
        <v>-50</v>
      </c>
      <c r="S59" s="127">
        <f t="shared" si="1"/>
        <v>90.32882011605416</v>
      </c>
    </row>
    <row r="60" spans="1:19" s="56" customFormat="1" ht="13.5" customHeight="1" x14ac:dyDescent="0.2">
      <c r="A60" s="122">
        <v>55</v>
      </c>
      <c r="B60" s="206" t="s">
        <v>59</v>
      </c>
      <c r="C60" s="206"/>
      <c r="D60" s="120" t="s">
        <v>57</v>
      </c>
      <c r="E60" s="49">
        <v>10261</v>
      </c>
      <c r="F60" s="49">
        <v>12346</v>
      </c>
      <c r="G60" s="49">
        <v>15041</v>
      </c>
      <c r="H60" s="49">
        <v>17773</v>
      </c>
      <c r="I60" s="49">
        <v>21730</v>
      </c>
      <c r="J60" s="49">
        <v>24786</v>
      </c>
      <c r="K60" s="49">
        <v>28797</v>
      </c>
      <c r="L60" s="11">
        <v>33053</v>
      </c>
      <c r="M60" s="11">
        <v>37910</v>
      </c>
      <c r="N60" s="11">
        <v>42747</v>
      </c>
      <c r="O60" s="11">
        <v>40872</v>
      </c>
      <c r="P60" s="11">
        <v>40575</v>
      </c>
      <c r="Q60" s="109">
        <v>42858</v>
      </c>
      <c r="R60" s="147">
        <f t="shared" si="0"/>
        <v>2283</v>
      </c>
      <c r="S60" s="127">
        <f t="shared" si="1"/>
        <v>105.62661737523105</v>
      </c>
    </row>
    <row r="61" spans="1:19" s="5" customFormat="1" ht="13.5" customHeight="1" x14ac:dyDescent="0.2">
      <c r="A61" s="122">
        <v>56</v>
      </c>
      <c r="B61" s="206" t="s">
        <v>60</v>
      </c>
      <c r="C61" s="206"/>
      <c r="D61" s="120" t="s">
        <v>57</v>
      </c>
      <c r="E61" s="49">
        <v>7199</v>
      </c>
      <c r="F61" s="49">
        <v>8634</v>
      </c>
      <c r="G61" s="49">
        <v>10768</v>
      </c>
      <c r="H61" s="49">
        <v>12397</v>
      </c>
      <c r="I61" s="49">
        <v>15338</v>
      </c>
      <c r="J61" s="49">
        <v>18866</v>
      </c>
      <c r="K61" s="49">
        <v>23248</v>
      </c>
      <c r="L61" s="11">
        <v>26737</v>
      </c>
      <c r="M61" s="11">
        <v>27782</v>
      </c>
      <c r="N61" s="11">
        <v>30730</v>
      </c>
      <c r="O61" s="11">
        <v>29540</v>
      </c>
      <c r="P61" s="11">
        <v>32338</v>
      </c>
      <c r="Q61" s="109">
        <v>36145</v>
      </c>
      <c r="R61" s="147">
        <f t="shared" si="0"/>
        <v>3807</v>
      </c>
      <c r="S61" s="127">
        <f t="shared" si="1"/>
        <v>111.77252767641784</v>
      </c>
    </row>
    <row r="62" spans="1:19" s="5" customFormat="1" ht="13.5" customHeight="1" x14ac:dyDescent="0.2">
      <c r="A62" s="122">
        <v>57</v>
      </c>
      <c r="B62" s="206" t="s">
        <v>61</v>
      </c>
      <c r="C62" s="206"/>
      <c r="D62" s="120" t="s">
        <v>57</v>
      </c>
      <c r="E62" s="49">
        <v>63549</v>
      </c>
      <c r="F62" s="49">
        <v>76095</v>
      </c>
      <c r="G62" s="49">
        <v>85401</v>
      </c>
      <c r="H62" s="49">
        <v>93815</v>
      </c>
      <c r="I62" s="49">
        <v>108545</v>
      </c>
      <c r="J62" s="49">
        <v>127599</v>
      </c>
      <c r="K62" s="49">
        <v>153437</v>
      </c>
      <c r="L62" s="11">
        <v>173176</v>
      </c>
      <c r="M62" s="11">
        <v>178884</v>
      </c>
      <c r="N62" s="11">
        <v>207481</v>
      </c>
      <c r="O62" s="11">
        <v>195643</v>
      </c>
      <c r="P62" s="11">
        <v>200286</v>
      </c>
      <c r="Q62" s="109">
        <v>218086</v>
      </c>
      <c r="R62" s="147">
        <f t="shared" si="0"/>
        <v>17800</v>
      </c>
      <c r="S62" s="127">
        <f t="shared" si="1"/>
        <v>108.88729117362172</v>
      </c>
    </row>
    <row r="63" spans="1:19" s="16" customFormat="1" ht="13.5" customHeight="1" x14ac:dyDescent="0.2">
      <c r="A63" s="122">
        <v>58</v>
      </c>
      <c r="B63" s="206" t="s">
        <v>62</v>
      </c>
      <c r="C63" s="206"/>
      <c r="D63" s="120" t="s">
        <v>57</v>
      </c>
      <c r="E63" s="49">
        <v>53038</v>
      </c>
      <c r="F63" s="49">
        <v>64791</v>
      </c>
      <c r="G63" s="49">
        <v>69526</v>
      </c>
      <c r="H63" s="49">
        <v>78335</v>
      </c>
      <c r="I63" s="49">
        <v>93758</v>
      </c>
      <c r="J63" s="49">
        <v>99326</v>
      </c>
      <c r="K63" s="49">
        <v>115831</v>
      </c>
      <c r="L63" s="11">
        <v>124303</v>
      </c>
      <c r="M63" s="11">
        <v>113572</v>
      </c>
      <c r="N63" s="11">
        <v>129173</v>
      </c>
      <c r="O63" s="11">
        <v>120030</v>
      </c>
      <c r="P63" s="11">
        <v>125986</v>
      </c>
      <c r="Q63" s="109">
        <v>137450</v>
      </c>
      <c r="R63" s="147">
        <f t="shared" si="0"/>
        <v>11464</v>
      </c>
      <c r="S63" s="127">
        <f t="shared" si="1"/>
        <v>109.09942374549553</v>
      </c>
    </row>
    <row r="64" spans="1:19" s="16" customFormat="1" ht="13.5" customHeight="1" x14ac:dyDescent="0.2">
      <c r="A64" s="122">
        <v>59</v>
      </c>
      <c r="B64" s="199" t="s">
        <v>63</v>
      </c>
      <c r="C64" s="199"/>
      <c r="D64" s="120" t="s">
        <v>57</v>
      </c>
      <c r="E64" s="49">
        <f>SUM(E65:E69)</f>
        <v>62091</v>
      </c>
      <c r="F64" s="49">
        <v>72811</v>
      </c>
      <c r="G64" s="49">
        <f>SUM(G65:G69)</f>
        <v>83138</v>
      </c>
      <c r="H64" s="49">
        <f>SUM(H65:H69)</f>
        <v>88695</v>
      </c>
      <c r="I64" s="49">
        <f>SUM(I65:I69)</f>
        <v>108441</v>
      </c>
      <c r="J64" s="49">
        <f>SUM(J65:J69)</f>
        <v>122367</v>
      </c>
      <c r="K64" s="49">
        <v>143753</v>
      </c>
      <c r="L64" s="22">
        <f>SUM(L65:L69)</f>
        <v>162531</v>
      </c>
      <c r="M64" s="22">
        <f>SUM(M65:M69)</f>
        <v>168829</v>
      </c>
      <c r="N64" s="22">
        <f>SUM(N65:N69)</f>
        <v>183192</v>
      </c>
      <c r="O64" s="22">
        <f t="shared" ref="O64:P64" si="25">SUM(O65:O69)</f>
        <v>182743</v>
      </c>
      <c r="P64" s="22">
        <f t="shared" si="25"/>
        <v>192376</v>
      </c>
      <c r="Q64" s="153">
        <v>202172</v>
      </c>
      <c r="R64" s="147">
        <f t="shared" si="0"/>
        <v>9796</v>
      </c>
      <c r="S64" s="127">
        <f t="shared" si="1"/>
        <v>105.09211128207261</v>
      </c>
    </row>
    <row r="65" spans="1:19" s="16" customFormat="1" ht="13.5" customHeight="1" x14ac:dyDescent="0.2">
      <c r="A65" s="122">
        <v>60</v>
      </c>
      <c r="B65" s="206" t="s">
        <v>64</v>
      </c>
      <c r="C65" s="206"/>
      <c r="D65" s="120" t="s">
        <v>57</v>
      </c>
      <c r="E65" s="49">
        <v>171</v>
      </c>
      <c r="F65" s="49">
        <v>196</v>
      </c>
      <c r="G65" s="49">
        <v>237</v>
      </c>
      <c r="H65" s="49">
        <v>231</v>
      </c>
      <c r="I65" s="49">
        <v>219</v>
      </c>
      <c r="J65" s="49">
        <v>193</v>
      </c>
      <c r="K65" s="49">
        <v>219</v>
      </c>
      <c r="L65" s="49">
        <v>212</v>
      </c>
      <c r="M65" s="49">
        <v>217</v>
      </c>
      <c r="N65" s="49">
        <v>226</v>
      </c>
      <c r="O65" s="49">
        <v>194</v>
      </c>
      <c r="P65" s="49">
        <v>218</v>
      </c>
      <c r="Q65" s="110">
        <v>201</v>
      </c>
      <c r="R65" s="147">
        <f t="shared" si="0"/>
        <v>-17</v>
      </c>
      <c r="S65" s="127">
        <f t="shared" si="1"/>
        <v>92.201834862385326</v>
      </c>
    </row>
    <row r="66" spans="1:19" s="16" customFormat="1" ht="13.5" customHeight="1" x14ac:dyDescent="0.2">
      <c r="A66" s="122">
        <v>61</v>
      </c>
      <c r="B66" s="206" t="s">
        <v>65</v>
      </c>
      <c r="C66" s="206"/>
      <c r="D66" s="120" t="s">
        <v>57</v>
      </c>
      <c r="E66" s="49">
        <v>3247</v>
      </c>
      <c r="F66" s="49">
        <v>3864</v>
      </c>
      <c r="G66" s="49">
        <v>4448</v>
      </c>
      <c r="H66" s="49">
        <v>5163</v>
      </c>
      <c r="I66" s="49">
        <v>6634</v>
      </c>
      <c r="J66" s="49">
        <v>7585</v>
      </c>
      <c r="K66" s="49">
        <v>8721</v>
      </c>
      <c r="L66" s="49">
        <v>10834</v>
      </c>
      <c r="M66" s="49">
        <v>12104</v>
      </c>
      <c r="N66" s="49">
        <v>13444</v>
      </c>
      <c r="O66" s="49">
        <v>13146</v>
      </c>
      <c r="P66" s="49">
        <v>13969</v>
      </c>
      <c r="Q66" s="110">
        <v>14200</v>
      </c>
      <c r="R66" s="147">
        <f t="shared" si="0"/>
        <v>231</v>
      </c>
      <c r="S66" s="127">
        <f t="shared" si="1"/>
        <v>101.65366167943304</v>
      </c>
    </row>
    <row r="67" spans="1:19" s="16" customFormat="1" ht="13.5" customHeight="1" x14ac:dyDescent="0.2">
      <c r="A67" s="122">
        <v>62</v>
      </c>
      <c r="B67" s="206" t="s">
        <v>66</v>
      </c>
      <c r="C67" s="206"/>
      <c r="D67" s="120" t="s">
        <v>57</v>
      </c>
      <c r="E67" s="49">
        <v>3036</v>
      </c>
      <c r="F67" s="49">
        <v>3640</v>
      </c>
      <c r="G67" s="49">
        <v>4299</v>
      </c>
      <c r="H67" s="49">
        <v>4997</v>
      </c>
      <c r="I67" s="49">
        <v>6042</v>
      </c>
      <c r="J67" s="49">
        <v>7391</v>
      </c>
      <c r="K67" s="49">
        <v>9062</v>
      </c>
      <c r="L67" s="49">
        <v>10454</v>
      </c>
      <c r="M67" s="49">
        <v>11208</v>
      </c>
      <c r="N67" s="49">
        <v>12311</v>
      </c>
      <c r="O67" s="49">
        <v>11755</v>
      </c>
      <c r="P67" s="49">
        <v>13358</v>
      </c>
      <c r="Q67" s="110">
        <v>14594</v>
      </c>
      <c r="R67" s="147">
        <f t="shared" si="0"/>
        <v>1236</v>
      </c>
      <c r="S67" s="127">
        <f t="shared" si="1"/>
        <v>109.25288216798923</v>
      </c>
    </row>
    <row r="68" spans="1:19" s="16" customFormat="1" ht="13.5" customHeight="1" x14ac:dyDescent="0.2">
      <c r="A68" s="122">
        <v>63</v>
      </c>
      <c r="B68" s="206" t="s">
        <v>67</v>
      </c>
      <c r="C68" s="206"/>
      <c r="D68" s="120" t="s">
        <v>57</v>
      </c>
      <c r="E68" s="49">
        <v>30224</v>
      </c>
      <c r="F68" s="49">
        <v>35630</v>
      </c>
      <c r="G68" s="49">
        <v>41118</v>
      </c>
      <c r="H68" s="49">
        <v>43059</v>
      </c>
      <c r="I68" s="49">
        <v>51814</v>
      </c>
      <c r="J68" s="49">
        <v>60551</v>
      </c>
      <c r="K68" s="49">
        <v>72651</v>
      </c>
      <c r="L68" s="49">
        <v>82278</v>
      </c>
      <c r="M68" s="49">
        <v>88243</v>
      </c>
      <c r="N68" s="49">
        <v>98080</v>
      </c>
      <c r="O68" s="49">
        <v>98287</v>
      </c>
      <c r="P68" s="49">
        <v>101300</v>
      </c>
      <c r="Q68" s="110">
        <v>107972</v>
      </c>
      <c r="R68" s="147">
        <f t="shared" si="0"/>
        <v>6672</v>
      </c>
      <c r="S68" s="127">
        <f t="shared" si="1"/>
        <v>106.58637709772951</v>
      </c>
    </row>
    <row r="69" spans="1:19" s="16" customFormat="1" ht="13.5" customHeight="1" x14ac:dyDescent="0.2">
      <c r="A69" s="122">
        <v>64</v>
      </c>
      <c r="B69" s="206" t="s">
        <v>68</v>
      </c>
      <c r="C69" s="206"/>
      <c r="D69" s="120" t="s">
        <v>57</v>
      </c>
      <c r="E69" s="49">
        <v>25413</v>
      </c>
      <c r="F69" s="49">
        <v>29481</v>
      </c>
      <c r="G69" s="49">
        <v>33036</v>
      </c>
      <c r="H69" s="49">
        <v>35245</v>
      </c>
      <c r="I69" s="49">
        <v>43732</v>
      </c>
      <c r="J69" s="49">
        <v>46647</v>
      </c>
      <c r="K69" s="49">
        <v>53100</v>
      </c>
      <c r="L69" s="49">
        <v>58753</v>
      </c>
      <c r="M69" s="49">
        <v>57057</v>
      </c>
      <c r="N69" s="49">
        <v>59131</v>
      </c>
      <c r="O69" s="49">
        <v>59361</v>
      </c>
      <c r="P69" s="49">
        <v>63531</v>
      </c>
      <c r="Q69" s="110">
        <v>65205</v>
      </c>
      <c r="R69" s="147">
        <f t="shared" si="0"/>
        <v>1674</v>
      </c>
      <c r="S69" s="127">
        <f t="shared" si="1"/>
        <v>102.63493412664684</v>
      </c>
    </row>
    <row r="70" spans="1:19" s="16" customFormat="1" ht="13.5" customHeight="1" x14ac:dyDescent="0.2">
      <c r="A70" s="122">
        <v>65</v>
      </c>
      <c r="B70" s="199" t="s">
        <v>69</v>
      </c>
      <c r="C70" s="199"/>
      <c r="D70" s="120" t="s">
        <v>57</v>
      </c>
      <c r="E70" s="49">
        <v>1226</v>
      </c>
      <c r="F70" s="49">
        <v>1424</v>
      </c>
      <c r="G70" s="49">
        <v>1729</v>
      </c>
      <c r="H70" s="49">
        <v>2108</v>
      </c>
      <c r="I70" s="49">
        <v>2221</v>
      </c>
      <c r="J70" s="49">
        <v>2560</v>
      </c>
      <c r="K70" s="49">
        <v>2456</v>
      </c>
      <c r="L70" s="49">
        <v>2866</v>
      </c>
      <c r="M70" s="49">
        <v>2993</v>
      </c>
      <c r="N70" s="49">
        <v>3608</v>
      </c>
      <c r="O70" s="49">
        <v>3545</v>
      </c>
      <c r="P70" s="49">
        <v>3721</v>
      </c>
      <c r="Q70" s="110">
        <v>4037</v>
      </c>
      <c r="R70" s="147">
        <f t="shared" si="0"/>
        <v>316</v>
      </c>
      <c r="S70" s="127">
        <f t="shared" si="1"/>
        <v>108.49234076861059</v>
      </c>
    </row>
    <row r="71" spans="1:19" s="16" customFormat="1" ht="13.5" customHeight="1" x14ac:dyDescent="0.2">
      <c r="A71" s="122">
        <v>66</v>
      </c>
      <c r="B71" s="199" t="s">
        <v>70</v>
      </c>
      <c r="C71" s="199"/>
      <c r="D71" s="120" t="s">
        <v>57</v>
      </c>
      <c r="E71" s="49">
        <v>41460</v>
      </c>
      <c r="F71" s="49">
        <v>55632</v>
      </c>
      <c r="G71" s="49">
        <v>58415</v>
      </c>
      <c r="H71" s="49">
        <v>75660</v>
      </c>
      <c r="I71" s="49">
        <v>77082</v>
      </c>
      <c r="J71" s="49">
        <v>97082</v>
      </c>
      <c r="K71" s="49">
        <v>108645</v>
      </c>
      <c r="L71" s="49">
        <v>135361</v>
      </c>
      <c r="M71" s="49">
        <v>126770</v>
      </c>
      <c r="N71" s="49">
        <v>162191</v>
      </c>
      <c r="O71" s="49">
        <v>157624</v>
      </c>
      <c r="P71" s="49">
        <v>153263</v>
      </c>
      <c r="Q71" s="110">
        <v>163300</v>
      </c>
      <c r="R71" s="147">
        <f t="shared" ref="R71:R101" si="26">Q71-P71</f>
        <v>10037</v>
      </c>
      <c r="S71" s="127">
        <f t="shared" ref="S71:S101" si="27">Q71/P71*100</f>
        <v>106.54887350502078</v>
      </c>
    </row>
    <row r="72" spans="1:19" s="16" customFormat="1" ht="13.5" customHeight="1" x14ac:dyDescent="0.2">
      <c r="A72" s="122">
        <v>67</v>
      </c>
      <c r="B72" s="199" t="s">
        <v>71</v>
      </c>
      <c r="C72" s="199"/>
      <c r="D72" s="120" t="s">
        <v>57</v>
      </c>
      <c r="E72" s="49">
        <v>9677</v>
      </c>
      <c r="F72" s="49">
        <v>53</v>
      </c>
      <c r="G72" s="49">
        <v>5362</v>
      </c>
      <c r="H72" s="49">
        <v>1814</v>
      </c>
      <c r="I72" s="49">
        <v>357</v>
      </c>
      <c r="J72" s="49">
        <v>3895</v>
      </c>
      <c r="K72" s="49">
        <v>375</v>
      </c>
      <c r="L72" s="49">
        <v>457</v>
      </c>
      <c r="M72" s="49">
        <v>4876</v>
      </c>
      <c r="N72" s="49">
        <v>171</v>
      </c>
      <c r="O72" s="49">
        <v>2943</v>
      </c>
      <c r="P72" s="49">
        <v>10457</v>
      </c>
      <c r="Q72" s="110">
        <v>829</v>
      </c>
      <c r="R72" s="147">
        <f t="shared" si="26"/>
        <v>-9628</v>
      </c>
      <c r="S72" s="127">
        <f t="shared" si="27"/>
        <v>7.9277039303815622</v>
      </c>
    </row>
    <row r="73" spans="1:19" s="16" customFormat="1" ht="13.5" customHeight="1" x14ac:dyDescent="0.2">
      <c r="A73" s="122">
        <v>68</v>
      </c>
      <c r="B73" s="199" t="s">
        <v>72</v>
      </c>
      <c r="C73" s="199"/>
      <c r="D73" s="120" t="s">
        <v>57</v>
      </c>
      <c r="E73" s="49">
        <v>51983</v>
      </c>
      <c r="F73" s="49">
        <v>2670</v>
      </c>
      <c r="G73" s="49">
        <v>8039</v>
      </c>
      <c r="H73" s="49">
        <v>3044</v>
      </c>
      <c r="I73" s="49">
        <v>1062</v>
      </c>
      <c r="J73" s="49">
        <v>2521</v>
      </c>
      <c r="K73" s="49">
        <v>286</v>
      </c>
      <c r="L73" s="49">
        <v>801</v>
      </c>
      <c r="M73" s="49">
        <v>35712</v>
      </c>
      <c r="N73" s="49">
        <v>719</v>
      </c>
      <c r="O73" s="49">
        <v>12743</v>
      </c>
      <c r="P73" s="49">
        <v>7185</v>
      </c>
      <c r="Q73" s="110">
        <v>2864</v>
      </c>
      <c r="R73" s="147">
        <f t="shared" si="26"/>
        <v>-4321</v>
      </c>
      <c r="S73" s="127">
        <f t="shared" si="27"/>
        <v>39.860821155184411</v>
      </c>
    </row>
    <row r="74" spans="1:19" s="16" customFormat="1" ht="13.5" customHeight="1" x14ac:dyDescent="0.2">
      <c r="A74" s="122">
        <v>69</v>
      </c>
      <c r="B74" s="199" t="s">
        <v>73</v>
      </c>
      <c r="C74" s="199"/>
      <c r="D74" s="120" t="s">
        <v>57</v>
      </c>
      <c r="E74" s="49">
        <v>1764</v>
      </c>
      <c r="F74" s="49">
        <v>4681</v>
      </c>
      <c r="G74" s="49">
        <v>4768</v>
      </c>
      <c r="H74" s="49">
        <v>4776</v>
      </c>
      <c r="I74" s="49">
        <v>6217</v>
      </c>
      <c r="J74" s="49">
        <v>6812</v>
      </c>
      <c r="K74" s="49">
        <v>10934</v>
      </c>
      <c r="L74" s="49">
        <v>7685</v>
      </c>
      <c r="M74" s="49">
        <v>17740</v>
      </c>
      <c r="N74" s="49">
        <v>9903</v>
      </c>
      <c r="O74" s="49">
        <v>16826</v>
      </c>
      <c r="P74" s="49">
        <v>17458</v>
      </c>
      <c r="Q74" s="110">
        <v>18644</v>
      </c>
      <c r="R74" s="147">
        <f t="shared" si="26"/>
        <v>1186</v>
      </c>
      <c r="S74" s="127">
        <f t="shared" si="27"/>
        <v>106.79344713025547</v>
      </c>
    </row>
    <row r="75" spans="1:19" s="16" customFormat="1" ht="13.5" customHeight="1" x14ac:dyDescent="0.2">
      <c r="A75" s="122">
        <v>70</v>
      </c>
      <c r="B75" s="199" t="s">
        <v>74</v>
      </c>
      <c r="C75" s="199"/>
      <c r="D75" s="120" t="s">
        <v>57</v>
      </c>
      <c r="E75" s="49">
        <v>1861</v>
      </c>
      <c r="F75" s="49">
        <v>2333</v>
      </c>
      <c r="G75" s="49">
        <v>2323</v>
      </c>
      <c r="H75" s="49">
        <v>935</v>
      </c>
      <c r="I75" s="49">
        <v>1676</v>
      </c>
      <c r="J75" s="49">
        <v>2534</v>
      </c>
      <c r="K75" s="49">
        <v>1740</v>
      </c>
      <c r="L75" s="49">
        <v>1046</v>
      </c>
      <c r="M75" s="49">
        <v>3344</v>
      </c>
      <c r="N75" s="49">
        <v>822</v>
      </c>
      <c r="O75" s="49">
        <v>2074</v>
      </c>
      <c r="P75" s="49">
        <v>3584</v>
      </c>
      <c r="Q75" s="110">
        <v>2438</v>
      </c>
      <c r="R75" s="147">
        <f t="shared" si="26"/>
        <v>-1146</v>
      </c>
      <c r="S75" s="127">
        <f t="shared" si="27"/>
        <v>68.024553571428569</v>
      </c>
    </row>
    <row r="76" spans="1:19" s="16" customFormat="1" ht="18" customHeight="1" x14ac:dyDescent="0.2">
      <c r="A76" s="8">
        <v>71</v>
      </c>
      <c r="B76" s="209" t="s">
        <v>75</v>
      </c>
      <c r="C76" s="209"/>
      <c r="D76" s="9" t="s">
        <v>23</v>
      </c>
      <c r="E76" s="50">
        <f>SUM(E77:E79)</f>
        <v>1197</v>
      </c>
      <c r="F76" s="50">
        <v>1204</v>
      </c>
      <c r="G76" s="50">
        <f>SUM(G77:G79)</f>
        <v>1196</v>
      </c>
      <c r="H76" s="50">
        <f>SUM(H77:H79)</f>
        <v>1231</v>
      </c>
      <c r="I76" s="50">
        <f>SUM(I77:I79)</f>
        <v>1226</v>
      </c>
      <c r="J76" s="50">
        <v>1284</v>
      </c>
      <c r="K76" s="50">
        <v>1514</v>
      </c>
      <c r="L76" s="22">
        <f>SUM(L77:L79)</f>
        <v>1873</v>
      </c>
      <c r="M76" s="22">
        <f>SUM(M77:M79)</f>
        <v>1689</v>
      </c>
      <c r="N76" s="22">
        <f t="shared" ref="N76:P76" si="28">SUM(N77:N79)</f>
        <v>1606</v>
      </c>
      <c r="O76" s="22">
        <f t="shared" si="28"/>
        <v>1644</v>
      </c>
      <c r="P76" s="22">
        <f t="shared" si="28"/>
        <v>1603</v>
      </c>
      <c r="Q76" s="153">
        <v>1698</v>
      </c>
      <c r="R76" s="147">
        <f t="shared" si="26"/>
        <v>95</v>
      </c>
      <c r="S76" s="127">
        <f t="shared" si="27"/>
        <v>105.92638802245789</v>
      </c>
    </row>
    <row r="77" spans="1:19" s="16" customFormat="1" ht="13.5" customHeight="1" x14ac:dyDescent="0.2">
      <c r="A77" s="122">
        <v>72</v>
      </c>
      <c r="B77" s="205" t="s">
        <v>76</v>
      </c>
      <c r="C77" s="119" t="s">
        <v>77</v>
      </c>
      <c r="D77" s="120" t="s">
        <v>23</v>
      </c>
      <c r="E77" s="49">
        <v>548</v>
      </c>
      <c r="F77" s="49">
        <v>598</v>
      </c>
      <c r="G77" s="49">
        <v>429</v>
      </c>
      <c r="H77" s="49">
        <v>487</v>
      </c>
      <c r="I77" s="49">
        <v>477</v>
      </c>
      <c r="J77" s="49">
        <v>404</v>
      </c>
      <c r="K77" s="49">
        <v>529</v>
      </c>
      <c r="L77" s="49">
        <v>501</v>
      </c>
      <c r="M77" s="49">
        <v>547</v>
      </c>
      <c r="N77" s="49">
        <v>505</v>
      </c>
      <c r="O77" s="49">
        <v>508</v>
      </c>
      <c r="P77" s="49">
        <v>464</v>
      </c>
      <c r="Q77" s="110">
        <v>479</v>
      </c>
      <c r="R77" s="147">
        <f t="shared" si="26"/>
        <v>15</v>
      </c>
      <c r="S77" s="127">
        <f t="shared" si="27"/>
        <v>103.23275862068965</v>
      </c>
    </row>
    <row r="78" spans="1:19" s="16" customFormat="1" ht="13.5" customHeight="1" x14ac:dyDescent="0.2">
      <c r="A78" s="122">
        <v>73</v>
      </c>
      <c r="B78" s="205"/>
      <c r="C78" s="119" t="s">
        <v>78</v>
      </c>
      <c r="D78" s="120" t="s">
        <v>23</v>
      </c>
      <c r="E78" s="49">
        <v>550</v>
      </c>
      <c r="F78" s="49">
        <v>537</v>
      </c>
      <c r="G78" s="49">
        <v>597</v>
      </c>
      <c r="H78" s="49">
        <v>574</v>
      </c>
      <c r="I78" s="49">
        <v>657</v>
      </c>
      <c r="J78" s="49">
        <v>773</v>
      </c>
      <c r="K78" s="49">
        <v>887</v>
      </c>
      <c r="L78" s="49">
        <v>851</v>
      </c>
      <c r="M78" s="49">
        <v>1013</v>
      </c>
      <c r="N78" s="49">
        <v>895</v>
      </c>
      <c r="O78" s="49">
        <v>937</v>
      </c>
      <c r="P78" s="49">
        <v>924</v>
      </c>
      <c r="Q78" s="110">
        <v>1035</v>
      </c>
      <c r="R78" s="147">
        <f t="shared" si="26"/>
        <v>111</v>
      </c>
      <c r="S78" s="127">
        <f t="shared" si="27"/>
        <v>112.01298701298701</v>
      </c>
    </row>
    <row r="79" spans="1:19" s="16" customFormat="1" ht="13.5" customHeight="1" x14ac:dyDescent="0.2">
      <c r="A79" s="122">
        <v>74</v>
      </c>
      <c r="B79" s="205"/>
      <c r="C79" s="119" t="s">
        <v>79</v>
      </c>
      <c r="D79" s="120" t="s">
        <v>23</v>
      </c>
      <c r="E79" s="85">
        <v>99</v>
      </c>
      <c r="F79" s="85">
        <v>156</v>
      </c>
      <c r="G79" s="85">
        <v>170</v>
      </c>
      <c r="H79" s="85">
        <v>170</v>
      </c>
      <c r="I79" s="85">
        <v>92</v>
      </c>
      <c r="J79" s="85">
        <v>107</v>
      </c>
      <c r="K79" s="85">
        <v>98</v>
      </c>
      <c r="L79" s="85">
        <v>521</v>
      </c>
      <c r="M79" s="85">
        <v>129</v>
      </c>
      <c r="N79" s="85">
        <v>206</v>
      </c>
      <c r="O79" s="85">
        <v>199</v>
      </c>
      <c r="P79" s="85">
        <v>215</v>
      </c>
      <c r="Q79" s="196">
        <v>184</v>
      </c>
      <c r="R79" s="147">
        <f t="shared" si="26"/>
        <v>-31</v>
      </c>
      <c r="S79" s="127">
        <f t="shared" si="27"/>
        <v>85.581395348837205</v>
      </c>
    </row>
    <row r="80" spans="1:19" s="16" customFormat="1" ht="13.5" customHeight="1" x14ac:dyDescent="0.2">
      <c r="A80" s="122">
        <v>75</v>
      </c>
      <c r="B80" s="202" t="s">
        <v>80</v>
      </c>
      <c r="C80" s="202"/>
      <c r="D80" s="120" t="s">
        <v>23</v>
      </c>
      <c r="E80" s="85">
        <v>519</v>
      </c>
      <c r="F80" s="85">
        <v>534</v>
      </c>
      <c r="G80" s="85">
        <v>336</v>
      </c>
      <c r="H80" s="85">
        <v>553</v>
      </c>
      <c r="I80" s="85">
        <v>554</v>
      </c>
      <c r="J80" s="85">
        <v>574</v>
      </c>
      <c r="K80" s="85">
        <v>650</v>
      </c>
      <c r="L80" s="85">
        <v>657</v>
      </c>
      <c r="M80" s="85">
        <v>722</v>
      </c>
      <c r="N80" s="85">
        <v>666</v>
      </c>
      <c r="O80" s="85">
        <v>708</v>
      </c>
      <c r="P80" s="85">
        <v>683</v>
      </c>
      <c r="Q80" s="196">
        <v>713</v>
      </c>
      <c r="R80" s="147">
        <f t="shared" si="26"/>
        <v>30</v>
      </c>
      <c r="S80" s="127">
        <f t="shared" si="27"/>
        <v>104.39238653001463</v>
      </c>
    </row>
    <row r="81" spans="1:19" s="16" customFormat="1" ht="13.5" customHeight="1" x14ac:dyDescent="0.2">
      <c r="A81" s="122">
        <v>76</v>
      </c>
      <c r="B81" s="199" t="s">
        <v>81</v>
      </c>
      <c r="C81" s="199"/>
      <c r="D81" s="120" t="s">
        <v>82</v>
      </c>
      <c r="E81" s="24">
        <v>135</v>
      </c>
      <c r="F81" s="24">
        <v>98.8</v>
      </c>
      <c r="G81" s="24">
        <v>107</v>
      </c>
      <c r="H81" s="24">
        <v>325.2</v>
      </c>
      <c r="I81" s="24">
        <v>330.8</v>
      </c>
      <c r="J81" s="24">
        <v>330</v>
      </c>
      <c r="K81" s="24">
        <v>345.5</v>
      </c>
      <c r="L81" s="24">
        <v>298.89999999999998</v>
      </c>
      <c r="M81" s="24">
        <v>239.2</v>
      </c>
      <c r="N81" s="24">
        <v>225</v>
      </c>
      <c r="O81" s="24">
        <v>193.9</v>
      </c>
      <c r="P81" s="24">
        <v>212.3</v>
      </c>
      <c r="Q81" s="152">
        <v>233.7</v>
      </c>
      <c r="R81" s="147">
        <f t="shared" si="26"/>
        <v>21.399999999999977</v>
      </c>
      <c r="S81" s="127">
        <f t="shared" si="27"/>
        <v>110.08007536504945</v>
      </c>
    </row>
    <row r="82" spans="1:19" s="16" customFormat="1" ht="13.5" customHeight="1" x14ac:dyDescent="0.2">
      <c r="A82" s="122">
        <v>77</v>
      </c>
      <c r="B82" s="199" t="s">
        <v>83</v>
      </c>
      <c r="C82" s="199"/>
      <c r="D82" s="120" t="s">
        <v>82</v>
      </c>
      <c r="E82" s="24">
        <v>68</v>
      </c>
      <c r="F82" s="24">
        <v>42.9</v>
      </c>
      <c r="G82" s="23">
        <v>68.900000000000006</v>
      </c>
      <c r="H82" s="23">
        <v>84.07</v>
      </c>
      <c r="I82" s="23">
        <v>78.5</v>
      </c>
      <c r="J82" s="23">
        <v>110</v>
      </c>
      <c r="K82" s="23">
        <v>200</v>
      </c>
      <c r="L82" s="23">
        <v>123.9</v>
      </c>
      <c r="M82" s="23">
        <v>136.19999999999999</v>
      </c>
      <c r="N82" s="23">
        <v>107.5</v>
      </c>
      <c r="O82" s="23">
        <v>104.4</v>
      </c>
      <c r="P82" s="23">
        <v>101.7</v>
      </c>
      <c r="Q82" s="182">
        <v>157</v>
      </c>
      <c r="R82" s="147">
        <f t="shared" si="26"/>
        <v>55.3</v>
      </c>
      <c r="S82" s="127">
        <f t="shared" si="27"/>
        <v>154.3756145526057</v>
      </c>
    </row>
    <row r="83" spans="1:19" s="16" customFormat="1" ht="13.5" customHeight="1" x14ac:dyDescent="0.2">
      <c r="A83" s="122">
        <v>78</v>
      </c>
      <c r="B83" s="199" t="s">
        <v>84</v>
      </c>
      <c r="C83" s="199"/>
      <c r="D83" s="120" t="s">
        <v>82</v>
      </c>
      <c r="E83" s="55">
        <v>2500</v>
      </c>
      <c r="F83" s="55">
        <v>1520</v>
      </c>
      <c r="G83" s="55">
        <v>3240</v>
      </c>
      <c r="H83" s="55">
        <v>3500</v>
      </c>
      <c r="I83" s="55">
        <v>3500</v>
      </c>
      <c r="J83" s="55">
        <v>3000</v>
      </c>
      <c r="K83" s="55">
        <v>4160</v>
      </c>
      <c r="L83" s="55">
        <v>5910</v>
      </c>
      <c r="M83" s="55">
        <v>5441.7</v>
      </c>
      <c r="N83" s="55">
        <v>4936.1000000000004</v>
      </c>
      <c r="O83" s="55">
        <v>4767.5</v>
      </c>
      <c r="P83" s="55">
        <v>2113</v>
      </c>
      <c r="Q83" s="159">
        <v>2468.6999999999998</v>
      </c>
      <c r="R83" s="147">
        <f t="shared" si="26"/>
        <v>355.69999999999982</v>
      </c>
      <c r="S83" s="127">
        <f t="shared" si="27"/>
        <v>116.83388547089446</v>
      </c>
    </row>
    <row r="84" spans="1:19" s="16" customFormat="1" ht="13.5" customHeight="1" x14ac:dyDescent="0.2">
      <c r="A84" s="122">
        <v>79</v>
      </c>
      <c r="B84" s="199" t="s">
        <v>85</v>
      </c>
      <c r="C84" s="199"/>
      <c r="D84" s="120" t="s">
        <v>82</v>
      </c>
      <c r="E84" s="55">
        <v>300</v>
      </c>
      <c r="F84" s="55">
        <v>30</v>
      </c>
      <c r="G84" s="55">
        <v>70</v>
      </c>
      <c r="H84" s="55">
        <v>75</v>
      </c>
      <c r="I84" s="55">
        <v>100</v>
      </c>
      <c r="J84" s="55">
        <v>20</v>
      </c>
      <c r="K84" s="55">
        <v>20</v>
      </c>
      <c r="L84" s="55">
        <v>35</v>
      </c>
      <c r="M84" s="55">
        <v>80</v>
      </c>
      <c r="N84" s="55">
        <v>86</v>
      </c>
      <c r="O84" s="55">
        <v>109.3</v>
      </c>
      <c r="P84" s="55">
        <v>50.2</v>
      </c>
      <c r="Q84" s="159">
        <v>53.4</v>
      </c>
      <c r="R84" s="147">
        <f t="shared" si="26"/>
        <v>3.1999999999999957</v>
      </c>
      <c r="S84" s="127">
        <f t="shared" si="27"/>
        <v>106.37450199203187</v>
      </c>
    </row>
    <row r="85" spans="1:19" s="16" customFormat="1" ht="13.5" customHeight="1" x14ac:dyDescent="0.2">
      <c r="A85" s="122">
        <v>80</v>
      </c>
      <c r="B85" s="199" t="s">
        <v>86</v>
      </c>
      <c r="C85" s="199"/>
      <c r="D85" s="120" t="s">
        <v>7</v>
      </c>
      <c r="E85" s="23">
        <v>2</v>
      </c>
      <c r="F85" s="23">
        <v>2</v>
      </c>
      <c r="G85" s="23">
        <v>2</v>
      </c>
      <c r="H85" s="23">
        <v>2</v>
      </c>
      <c r="I85" s="23">
        <v>2</v>
      </c>
      <c r="J85" s="23">
        <v>4</v>
      </c>
      <c r="K85" s="23">
        <v>4</v>
      </c>
      <c r="L85" s="23">
        <v>4</v>
      </c>
      <c r="M85" s="23">
        <v>4</v>
      </c>
      <c r="N85" s="23">
        <v>4</v>
      </c>
      <c r="O85" s="23">
        <v>4</v>
      </c>
      <c r="P85" s="23">
        <v>4</v>
      </c>
      <c r="Q85" s="6">
        <v>4</v>
      </c>
      <c r="R85" s="147">
        <f t="shared" si="26"/>
        <v>0</v>
      </c>
      <c r="S85" s="127">
        <f t="shared" si="27"/>
        <v>100</v>
      </c>
    </row>
    <row r="86" spans="1:19" s="16" customFormat="1" ht="13.5" customHeight="1" x14ac:dyDescent="0.2">
      <c r="A86" s="122">
        <v>81</v>
      </c>
      <c r="B86" s="199" t="s">
        <v>87</v>
      </c>
      <c r="C86" s="199"/>
      <c r="D86" s="120" t="s">
        <v>7</v>
      </c>
      <c r="E86" s="23">
        <v>118</v>
      </c>
      <c r="F86" s="23">
        <v>117</v>
      </c>
      <c r="G86" s="23">
        <v>118</v>
      </c>
      <c r="H86" s="23">
        <v>120</v>
      </c>
      <c r="I86" s="23">
        <v>119</v>
      </c>
      <c r="J86" s="23">
        <v>121</v>
      </c>
      <c r="K86" s="23">
        <v>130</v>
      </c>
      <c r="L86" s="23">
        <v>136</v>
      </c>
      <c r="M86" s="23">
        <v>139</v>
      </c>
      <c r="N86" s="23">
        <v>144</v>
      </c>
      <c r="O86" s="23">
        <v>149</v>
      </c>
      <c r="P86" s="23">
        <v>159</v>
      </c>
      <c r="Q86" s="6">
        <v>165</v>
      </c>
      <c r="R86" s="147">
        <f t="shared" si="26"/>
        <v>6</v>
      </c>
      <c r="S86" s="127">
        <f t="shared" si="27"/>
        <v>103.77358490566037</v>
      </c>
    </row>
    <row r="87" spans="1:19" s="16" customFormat="1" ht="13.5" customHeight="1" x14ac:dyDescent="0.2">
      <c r="A87" s="122">
        <v>82</v>
      </c>
      <c r="B87" s="199" t="s">
        <v>88</v>
      </c>
      <c r="C87" s="199"/>
      <c r="D87" s="120" t="s">
        <v>23</v>
      </c>
      <c r="E87" s="23">
        <v>3996</v>
      </c>
      <c r="F87" s="23">
        <v>3821</v>
      </c>
      <c r="G87" s="23">
        <v>3767</v>
      </c>
      <c r="H87" s="23">
        <v>3834</v>
      </c>
      <c r="I87" s="23">
        <f>2108+1742</f>
        <v>3850</v>
      </c>
      <c r="J87" s="23">
        <v>3899</v>
      </c>
      <c r="K87" s="23">
        <v>4060</v>
      </c>
      <c r="L87" s="23">
        <v>4365</v>
      </c>
      <c r="M87" s="23">
        <v>4419</v>
      </c>
      <c r="N87" s="23">
        <v>4650</v>
      </c>
      <c r="O87" s="23">
        <v>4818</v>
      </c>
      <c r="P87" s="23">
        <v>5198</v>
      </c>
      <c r="Q87" s="6">
        <v>5395</v>
      </c>
      <c r="R87" s="147">
        <f t="shared" si="26"/>
        <v>197</v>
      </c>
      <c r="S87" s="127">
        <f t="shared" si="27"/>
        <v>103.78991919969218</v>
      </c>
    </row>
    <row r="88" spans="1:19" s="16" customFormat="1" ht="13.5" customHeight="1" x14ac:dyDescent="0.2">
      <c r="A88" s="122">
        <v>83</v>
      </c>
      <c r="B88" s="199" t="s">
        <v>89</v>
      </c>
      <c r="C88" s="199"/>
      <c r="D88" s="120" t="s">
        <v>23</v>
      </c>
      <c r="E88" s="23">
        <v>2050</v>
      </c>
      <c r="F88" s="23">
        <v>1919</v>
      </c>
      <c r="G88" s="23">
        <v>1922</v>
      </c>
      <c r="H88" s="23">
        <v>1985</v>
      </c>
      <c r="I88" s="23">
        <f>1085+868</f>
        <v>1953</v>
      </c>
      <c r="J88" s="23">
        <v>1983</v>
      </c>
      <c r="K88" s="23">
        <v>2067</v>
      </c>
      <c r="L88" s="23">
        <v>2256</v>
      </c>
      <c r="M88" s="23">
        <v>2257</v>
      </c>
      <c r="N88" s="23">
        <v>2369</v>
      </c>
      <c r="O88" s="23">
        <v>2440</v>
      </c>
      <c r="P88" s="23">
        <v>2622</v>
      </c>
      <c r="Q88" s="6">
        <v>2716</v>
      </c>
      <c r="R88" s="147">
        <f t="shared" si="26"/>
        <v>94</v>
      </c>
      <c r="S88" s="127">
        <f t="shared" si="27"/>
        <v>103.58504958047293</v>
      </c>
    </row>
    <row r="89" spans="1:19" s="16" customFormat="1" ht="13.5" customHeight="1" x14ac:dyDescent="0.2">
      <c r="A89" s="122">
        <v>84</v>
      </c>
      <c r="B89" s="199" t="s">
        <v>90</v>
      </c>
      <c r="C89" s="199"/>
      <c r="D89" s="120" t="s">
        <v>23</v>
      </c>
      <c r="E89" s="23">
        <v>266</v>
      </c>
      <c r="F89" s="23">
        <v>84</v>
      </c>
      <c r="G89" s="23">
        <v>258</v>
      </c>
      <c r="H89" s="23">
        <v>256</v>
      </c>
      <c r="I89" s="23">
        <v>254</v>
      </c>
      <c r="J89" s="23">
        <v>284</v>
      </c>
      <c r="K89" s="23">
        <v>333</v>
      </c>
      <c r="L89" s="23">
        <v>314</v>
      </c>
      <c r="M89" s="23">
        <v>347</v>
      </c>
      <c r="N89" s="23">
        <v>330</v>
      </c>
      <c r="O89" s="23">
        <v>338</v>
      </c>
      <c r="P89" s="23">
        <v>361</v>
      </c>
      <c r="Q89" s="6">
        <v>368</v>
      </c>
      <c r="R89" s="147">
        <f t="shared" si="26"/>
        <v>7</v>
      </c>
      <c r="S89" s="127">
        <f t="shared" si="27"/>
        <v>101.93905817174516</v>
      </c>
    </row>
    <row r="90" spans="1:19" s="16" customFormat="1" ht="13.5" customHeight="1" x14ac:dyDescent="0.2">
      <c r="A90" s="122">
        <v>85</v>
      </c>
      <c r="B90" s="199" t="s">
        <v>89</v>
      </c>
      <c r="C90" s="199"/>
      <c r="D90" s="120" t="s">
        <v>23</v>
      </c>
      <c r="E90" s="23">
        <v>204</v>
      </c>
      <c r="F90" s="23">
        <v>67</v>
      </c>
      <c r="G90" s="23">
        <v>190</v>
      </c>
      <c r="H90" s="23">
        <v>189</v>
      </c>
      <c r="I90" s="23">
        <v>187</v>
      </c>
      <c r="J90" s="23">
        <v>205</v>
      </c>
      <c r="K90" s="23">
        <v>237</v>
      </c>
      <c r="L90" s="23">
        <v>231</v>
      </c>
      <c r="M90" s="23">
        <v>252</v>
      </c>
      <c r="N90" s="23">
        <v>239</v>
      </c>
      <c r="O90" s="23">
        <v>247</v>
      </c>
      <c r="P90" s="23">
        <v>269</v>
      </c>
      <c r="Q90" s="6">
        <v>280</v>
      </c>
      <c r="R90" s="147">
        <f t="shared" si="26"/>
        <v>11</v>
      </c>
      <c r="S90" s="127">
        <f t="shared" si="27"/>
        <v>104.08921933085502</v>
      </c>
    </row>
    <row r="91" spans="1:19" s="16" customFormat="1" ht="13.5" customHeight="1" x14ac:dyDescent="0.2">
      <c r="A91" s="122">
        <v>86</v>
      </c>
      <c r="B91" s="199" t="s">
        <v>91</v>
      </c>
      <c r="C91" s="199"/>
      <c r="D91" s="120" t="s">
        <v>23</v>
      </c>
      <c r="E91" s="23">
        <v>176</v>
      </c>
      <c r="F91" s="23">
        <v>174</v>
      </c>
      <c r="G91" s="23">
        <v>174</v>
      </c>
      <c r="H91" s="23">
        <v>175</v>
      </c>
      <c r="I91" s="23">
        <v>175</v>
      </c>
      <c r="J91" s="23">
        <v>183</v>
      </c>
      <c r="K91" s="23">
        <v>192</v>
      </c>
      <c r="L91" s="23">
        <v>200</v>
      </c>
      <c r="M91" s="23">
        <v>209</v>
      </c>
      <c r="N91" s="23">
        <v>213</v>
      </c>
      <c r="O91" s="23">
        <v>222</v>
      </c>
      <c r="P91" s="23">
        <v>237</v>
      </c>
      <c r="Q91" s="6">
        <v>247</v>
      </c>
      <c r="R91" s="147">
        <f t="shared" si="26"/>
        <v>10</v>
      </c>
      <c r="S91" s="127">
        <f t="shared" si="27"/>
        <v>104.21940928270041</v>
      </c>
    </row>
    <row r="92" spans="1:19" s="16" customFormat="1" ht="13.5" customHeight="1" x14ac:dyDescent="0.2">
      <c r="A92" s="122">
        <v>87</v>
      </c>
      <c r="B92" s="199" t="s">
        <v>89</v>
      </c>
      <c r="C92" s="199"/>
      <c r="D92" s="120" t="s">
        <v>23</v>
      </c>
      <c r="E92" s="23">
        <v>138</v>
      </c>
      <c r="F92" s="23">
        <v>40</v>
      </c>
      <c r="G92" s="23">
        <v>141</v>
      </c>
      <c r="H92" s="23">
        <v>142</v>
      </c>
      <c r="I92" s="23">
        <v>141</v>
      </c>
      <c r="J92" s="23">
        <v>143</v>
      </c>
      <c r="K92" s="23">
        <v>147</v>
      </c>
      <c r="L92" s="23">
        <v>155</v>
      </c>
      <c r="M92" s="23">
        <v>160</v>
      </c>
      <c r="N92" s="23">
        <v>163</v>
      </c>
      <c r="O92" s="23">
        <v>169</v>
      </c>
      <c r="P92" s="23">
        <v>184</v>
      </c>
      <c r="Q92" s="6">
        <v>196</v>
      </c>
      <c r="R92" s="147">
        <f t="shared" si="26"/>
        <v>12</v>
      </c>
      <c r="S92" s="127">
        <f t="shared" si="27"/>
        <v>106.5217391304348</v>
      </c>
    </row>
    <row r="93" spans="1:19" s="16" customFormat="1" ht="13.5" customHeight="1" x14ac:dyDescent="0.2">
      <c r="A93" s="122">
        <v>88</v>
      </c>
      <c r="B93" s="199" t="s">
        <v>92</v>
      </c>
      <c r="C93" s="199"/>
      <c r="D93" s="120" t="s">
        <v>23</v>
      </c>
      <c r="E93" s="23">
        <v>437</v>
      </c>
      <c r="F93" s="23">
        <v>378</v>
      </c>
      <c r="G93" s="23">
        <v>313</v>
      </c>
      <c r="H93" s="23">
        <v>300</v>
      </c>
      <c r="I93" s="23">
        <v>338</v>
      </c>
      <c r="J93" s="23">
        <v>367</v>
      </c>
      <c r="K93" s="23">
        <v>409</v>
      </c>
      <c r="L93" s="23">
        <v>501</v>
      </c>
      <c r="M93" s="23">
        <v>470</v>
      </c>
      <c r="N93" s="23">
        <v>542</v>
      </c>
      <c r="O93" s="23">
        <v>568</v>
      </c>
      <c r="P93" s="23">
        <v>591</v>
      </c>
      <c r="Q93" s="6">
        <v>589</v>
      </c>
      <c r="R93" s="147">
        <f t="shared" si="26"/>
        <v>-2</v>
      </c>
      <c r="S93" s="127">
        <f t="shared" si="27"/>
        <v>99.661590524534688</v>
      </c>
    </row>
    <row r="94" spans="1:19" s="16" customFormat="1" ht="13.5" customHeight="1" x14ac:dyDescent="0.2">
      <c r="A94" s="122">
        <v>89</v>
      </c>
      <c r="B94" s="199" t="s">
        <v>93</v>
      </c>
      <c r="C94" s="199"/>
      <c r="D94" s="120" t="s">
        <v>23</v>
      </c>
      <c r="E94" s="23">
        <v>180</v>
      </c>
      <c r="F94" s="23">
        <v>150</v>
      </c>
      <c r="G94" s="23">
        <v>160</v>
      </c>
      <c r="H94" s="23">
        <v>180</v>
      </c>
      <c r="I94" s="23">
        <v>180</v>
      </c>
      <c r="J94" s="23">
        <v>178</v>
      </c>
      <c r="K94" s="23">
        <v>260</v>
      </c>
      <c r="L94" s="23">
        <v>309</v>
      </c>
      <c r="M94" s="23">
        <v>290</v>
      </c>
      <c r="N94" s="23">
        <v>312</v>
      </c>
      <c r="O94" s="23">
        <v>182</v>
      </c>
      <c r="P94" s="23">
        <v>298</v>
      </c>
      <c r="Q94" s="6">
        <v>218</v>
      </c>
      <c r="R94" s="147">
        <f t="shared" si="26"/>
        <v>-80</v>
      </c>
      <c r="S94" s="127">
        <f t="shared" si="27"/>
        <v>73.154362416107389</v>
      </c>
    </row>
    <row r="95" spans="1:19" s="16" customFormat="1" ht="13.5" customHeight="1" x14ac:dyDescent="0.2">
      <c r="A95" s="122">
        <v>90</v>
      </c>
      <c r="B95" s="199" t="s">
        <v>94</v>
      </c>
      <c r="C95" s="199"/>
      <c r="D95" s="120" t="s">
        <v>23</v>
      </c>
      <c r="E95" s="23">
        <v>911</v>
      </c>
      <c r="F95" s="23">
        <v>1053</v>
      </c>
      <c r="G95" s="23">
        <v>1005</v>
      </c>
      <c r="H95" s="23">
        <v>1150</v>
      </c>
      <c r="I95" s="23">
        <v>1145</v>
      </c>
      <c r="J95" s="23">
        <v>1123</v>
      </c>
      <c r="K95" s="23">
        <v>1229</v>
      </c>
      <c r="L95" s="23">
        <v>1313</v>
      </c>
      <c r="M95" s="23">
        <v>1201</v>
      </c>
      <c r="N95" s="23">
        <v>1214</v>
      </c>
      <c r="O95" s="23">
        <v>1235</v>
      </c>
      <c r="P95" s="23">
        <v>1230</v>
      </c>
      <c r="Q95" s="6">
        <v>1268</v>
      </c>
      <c r="R95" s="147">
        <f t="shared" si="26"/>
        <v>38</v>
      </c>
      <c r="S95" s="127">
        <f t="shared" si="27"/>
        <v>103.08943089430895</v>
      </c>
    </row>
    <row r="96" spans="1:19" s="16" customFormat="1" ht="13.5" customHeight="1" x14ac:dyDescent="0.2">
      <c r="A96" s="122">
        <v>91</v>
      </c>
      <c r="B96" s="199" t="s">
        <v>95</v>
      </c>
      <c r="C96" s="199"/>
      <c r="D96" s="120" t="s">
        <v>23</v>
      </c>
      <c r="E96" s="23">
        <v>914</v>
      </c>
      <c r="F96" s="23">
        <v>1053</v>
      </c>
      <c r="G96" s="23">
        <v>1016</v>
      </c>
      <c r="H96" s="23">
        <v>1160</v>
      </c>
      <c r="I96" s="23">
        <v>1157</v>
      </c>
      <c r="J96" s="23">
        <v>1130</v>
      </c>
      <c r="K96" s="23">
        <v>1233</v>
      </c>
      <c r="L96" s="23">
        <v>1313</v>
      </c>
      <c r="M96" s="23">
        <v>1214</v>
      </c>
      <c r="N96" s="23">
        <v>1216</v>
      </c>
      <c r="O96" s="23">
        <v>1242</v>
      </c>
      <c r="P96" s="23">
        <v>1230</v>
      </c>
      <c r="Q96" s="6">
        <v>1276</v>
      </c>
      <c r="R96" s="147">
        <f t="shared" si="26"/>
        <v>46</v>
      </c>
      <c r="S96" s="127">
        <f t="shared" si="27"/>
        <v>103.73983739837398</v>
      </c>
    </row>
    <row r="97" spans="1:19" s="16" customFormat="1" ht="27" customHeight="1" x14ac:dyDescent="0.2">
      <c r="A97" s="122">
        <v>92</v>
      </c>
      <c r="B97" s="199" t="s">
        <v>96</v>
      </c>
      <c r="C97" s="199"/>
      <c r="D97" s="120" t="s">
        <v>23</v>
      </c>
      <c r="E97" s="23">
        <v>16</v>
      </c>
      <c r="F97" s="23">
        <v>11</v>
      </c>
      <c r="G97" s="23">
        <v>8</v>
      </c>
      <c r="H97" s="23">
        <v>15</v>
      </c>
      <c r="I97" s="23">
        <v>20</v>
      </c>
      <c r="J97" s="23">
        <v>13</v>
      </c>
      <c r="K97" s="23">
        <v>18</v>
      </c>
      <c r="L97" s="23">
        <v>19</v>
      </c>
      <c r="M97" s="23">
        <v>13</v>
      </c>
      <c r="N97" s="23">
        <v>12</v>
      </c>
      <c r="O97" s="23">
        <v>11</v>
      </c>
      <c r="P97" s="23">
        <v>5</v>
      </c>
      <c r="Q97" s="6">
        <v>6</v>
      </c>
      <c r="R97" s="147">
        <f t="shared" si="26"/>
        <v>1</v>
      </c>
      <c r="S97" s="127">
        <f t="shared" si="27"/>
        <v>120</v>
      </c>
    </row>
    <row r="98" spans="1:19" s="16" customFormat="1" ht="13.5" customHeight="1" x14ac:dyDescent="0.2">
      <c r="A98" s="122">
        <v>93</v>
      </c>
      <c r="B98" s="199" t="s">
        <v>97</v>
      </c>
      <c r="C98" s="199"/>
      <c r="D98" s="120" t="s">
        <v>23</v>
      </c>
      <c r="E98" s="23">
        <v>1</v>
      </c>
      <c r="F98" s="23">
        <v>2</v>
      </c>
      <c r="G98" s="23">
        <v>4</v>
      </c>
      <c r="H98" s="23">
        <v>1</v>
      </c>
      <c r="I98" s="23">
        <v>1</v>
      </c>
      <c r="J98" s="23">
        <v>2</v>
      </c>
      <c r="K98" s="23">
        <v>1</v>
      </c>
      <c r="L98" s="23">
        <v>1</v>
      </c>
      <c r="M98" s="23">
        <v>4</v>
      </c>
      <c r="N98" s="23">
        <v>1</v>
      </c>
      <c r="O98" s="23">
        <v>5</v>
      </c>
      <c r="P98" s="23">
        <v>3</v>
      </c>
      <c r="Q98" s="6">
        <v>2</v>
      </c>
      <c r="R98" s="147">
        <f t="shared" si="26"/>
        <v>-1</v>
      </c>
      <c r="S98" s="127">
        <f t="shared" si="27"/>
        <v>66.666666666666657</v>
      </c>
    </row>
    <row r="99" spans="1:19" s="16" customFormat="1" ht="13.5" customHeight="1" x14ac:dyDescent="0.2">
      <c r="A99" s="122">
        <v>94</v>
      </c>
      <c r="B99" s="199" t="s">
        <v>98</v>
      </c>
      <c r="C99" s="199"/>
      <c r="D99" s="120" t="s">
        <v>23</v>
      </c>
      <c r="E99" s="23">
        <v>600</v>
      </c>
      <c r="F99" s="23">
        <v>470</v>
      </c>
      <c r="G99" s="23">
        <v>333</v>
      </c>
      <c r="H99" s="23">
        <v>377</v>
      </c>
      <c r="I99" s="23">
        <v>402</v>
      </c>
      <c r="J99" s="23">
        <v>618</v>
      </c>
      <c r="K99" s="23">
        <v>262</v>
      </c>
      <c r="L99" s="23">
        <v>452</v>
      </c>
      <c r="M99" s="23">
        <v>806</v>
      </c>
      <c r="N99" s="23">
        <v>928</v>
      </c>
      <c r="O99" s="23">
        <v>445</v>
      </c>
      <c r="P99" s="23">
        <v>572</v>
      </c>
      <c r="Q99" s="6">
        <v>301</v>
      </c>
      <c r="R99" s="147">
        <f t="shared" si="26"/>
        <v>-271</v>
      </c>
      <c r="S99" s="127">
        <f t="shared" si="27"/>
        <v>52.622377622377627</v>
      </c>
    </row>
    <row r="100" spans="1:19" s="16" customFormat="1" ht="13.5" customHeight="1" x14ac:dyDescent="0.2">
      <c r="A100" s="122">
        <v>95</v>
      </c>
      <c r="B100" s="199" t="s">
        <v>99</v>
      </c>
      <c r="C100" s="199"/>
      <c r="D100" s="120" t="s">
        <v>7</v>
      </c>
      <c r="E100" s="23">
        <v>67</v>
      </c>
      <c r="F100" s="23">
        <v>55</v>
      </c>
      <c r="G100" s="23">
        <v>70</v>
      </c>
      <c r="H100" s="23">
        <v>101</v>
      </c>
      <c r="I100" s="23">
        <v>131</v>
      </c>
      <c r="J100" s="23">
        <v>145</v>
      </c>
      <c r="K100" s="23">
        <v>179</v>
      </c>
      <c r="L100" s="23">
        <v>157</v>
      </c>
      <c r="M100" s="23">
        <v>147</v>
      </c>
      <c r="N100" s="23">
        <v>134</v>
      </c>
      <c r="O100" s="23">
        <v>141</v>
      </c>
      <c r="P100" s="23">
        <v>146</v>
      </c>
      <c r="Q100" s="23">
        <v>157</v>
      </c>
      <c r="R100" s="147">
        <f t="shared" si="26"/>
        <v>11</v>
      </c>
      <c r="S100" s="127">
        <f t="shared" si="27"/>
        <v>107.53424657534248</v>
      </c>
    </row>
    <row r="101" spans="1:19" s="16" customFormat="1" ht="13.5" customHeight="1" x14ac:dyDescent="0.2">
      <c r="A101" s="122">
        <v>96</v>
      </c>
      <c r="B101" s="199" t="s">
        <v>100</v>
      </c>
      <c r="C101" s="199"/>
      <c r="D101" s="120" t="s">
        <v>23</v>
      </c>
      <c r="E101" s="23">
        <v>70</v>
      </c>
      <c r="F101" s="23">
        <v>67</v>
      </c>
      <c r="G101" s="23">
        <v>56</v>
      </c>
      <c r="H101" s="23">
        <v>107</v>
      </c>
      <c r="I101" s="23">
        <v>113</v>
      </c>
      <c r="J101" s="23">
        <v>147</v>
      </c>
      <c r="K101" s="23">
        <v>206</v>
      </c>
      <c r="L101" s="23">
        <v>212</v>
      </c>
      <c r="M101" s="23">
        <v>177</v>
      </c>
      <c r="N101" s="23">
        <v>144</v>
      </c>
      <c r="O101" s="23">
        <v>130</v>
      </c>
      <c r="P101" s="23">
        <v>121</v>
      </c>
      <c r="Q101" s="23">
        <v>118</v>
      </c>
      <c r="R101" s="147">
        <f t="shared" si="26"/>
        <v>-3</v>
      </c>
      <c r="S101" s="127">
        <f t="shared" si="27"/>
        <v>97.52066115702479</v>
      </c>
    </row>
    <row r="102" spans="1:19" s="16" customFormat="1" ht="19.5" customHeight="1" x14ac:dyDescent="0.2">
      <c r="A102" s="278" t="s">
        <v>101</v>
      </c>
      <c r="B102" s="200"/>
      <c r="C102" s="200"/>
      <c r="D102" s="200"/>
      <c r="E102" s="200"/>
      <c r="F102" s="200"/>
      <c r="G102" s="200"/>
      <c r="H102" s="200"/>
      <c r="I102" s="200"/>
      <c r="J102" s="200"/>
      <c r="K102" s="200"/>
      <c r="L102" s="200"/>
      <c r="M102" s="200"/>
      <c r="N102" s="200"/>
      <c r="O102" s="200"/>
      <c r="P102" s="200"/>
      <c r="Q102" s="200"/>
      <c r="R102" s="200"/>
      <c r="S102" s="200"/>
    </row>
    <row r="103" spans="1:19" s="16" customFormat="1" ht="18" customHeight="1" x14ac:dyDescent="0.2">
      <c r="E103" s="5"/>
      <c r="F103" s="134"/>
      <c r="G103" s="5"/>
      <c r="H103" s="5"/>
      <c r="I103" s="5"/>
      <c r="J103" s="5"/>
      <c r="K103" s="5"/>
      <c r="L103" s="5"/>
      <c r="M103" s="5"/>
      <c r="N103" s="5"/>
      <c r="O103" s="150"/>
      <c r="P103" s="150"/>
      <c r="Q103" s="168"/>
      <c r="R103" s="5"/>
      <c r="S103" s="5"/>
    </row>
    <row r="104" spans="1:19" s="16" customFormat="1" ht="18" customHeight="1" x14ac:dyDescent="0.2">
      <c r="B104" s="128"/>
      <c r="C104" s="128"/>
      <c r="D104" s="128"/>
    </row>
    <row r="105" spans="1:19" s="28" customFormat="1" ht="18" customHeight="1" x14ac:dyDescent="0.2">
      <c r="B105" s="201" t="s">
        <v>102</v>
      </c>
      <c r="C105" s="201"/>
      <c r="D105" s="29"/>
    </row>
    <row r="106" spans="1:19" s="28" customFormat="1" ht="18" customHeight="1" x14ac:dyDescent="0.2">
      <c r="B106" s="198" t="s">
        <v>121</v>
      </c>
      <c r="C106" s="198"/>
      <c r="D106" s="198"/>
      <c r="E106" s="198"/>
      <c r="F106" s="198"/>
      <c r="G106" s="198"/>
      <c r="H106" s="198"/>
      <c r="I106" s="198"/>
      <c r="J106" s="198"/>
      <c r="K106" s="198"/>
      <c r="L106" s="198"/>
      <c r="M106" s="198"/>
      <c r="N106" s="198"/>
      <c r="O106" s="198"/>
      <c r="P106" s="198"/>
      <c r="Q106" s="198"/>
      <c r="R106" s="198"/>
    </row>
    <row r="107" spans="1:19" s="41" customFormat="1" ht="16.5" customHeight="1" x14ac:dyDescent="0.2">
      <c r="A107" s="40"/>
      <c r="B107" s="87"/>
      <c r="C107" s="87"/>
    </row>
  </sheetData>
  <mergeCells count="112">
    <mergeCell ref="R4:S4"/>
    <mergeCell ref="B6:C6"/>
    <mergeCell ref="B7:C7"/>
    <mergeCell ref="A2:S2"/>
    <mergeCell ref="H3:S3"/>
    <mergeCell ref="A4:A5"/>
    <mergeCell ref="B4:C5"/>
    <mergeCell ref="D4:D5"/>
    <mergeCell ref="E4:E5"/>
    <mergeCell ref="G4:G5"/>
    <mergeCell ref="H4:H5"/>
    <mergeCell ref="I4:I5"/>
    <mergeCell ref="J4:J5"/>
    <mergeCell ref="N4:N5"/>
    <mergeCell ref="O4:O5"/>
    <mergeCell ref="P4:P5"/>
    <mergeCell ref="Q4:Q5"/>
    <mergeCell ref="B8:C8"/>
    <mergeCell ref="B9:C9"/>
    <mergeCell ref="B10:C10"/>
    <mergeCell ref="B11:C11"/>
    <mergeCell ref="B12:C12"/>
    <mergeCell ref="B13:C13"/>
    <mergeCell ref="K4:K5"/>
    <mergeCell ref="L4:L5"/>
    <mergeCell ref="M4:M5"/>
    <mergeCell ref="F4:F5"/>
    <mergeCell ref="B20:C20"/>
    <mergeCell ref="B21:C21"/>
    <mergeCell ref="B22:C22"/>
    <mergeCell ref="B23:C23"/>
    <mergeCell ref="B24:C24"/>
    <mergeCell ref="B25:C25"/>
    <mergeCell ref="B14:C14"/>
    <mergeCell ref="B15:C15"/>
    <mergeCell ref="B16:C16"/>
    <mergeCell ref="B17:C17"/>
    <mergeCell ref="B18:C18"/>
    <mergeCell ref="B19:C19"/>
    <mergeCell ref="B32:C32"/>
    <mergeCell ref="B33:C33"/>
    <mergeCell ref="B34:C34"/>
    <mergeCell ref="B35:C35"/>
    <mergeCell ref="B36:C36"/>
    <mergeCell ref="B37:C37"/>
    <mergeCell ref="B26:C26"/>
    <mergeCell ref="B27:C27"/>
    <mergeCell ref="B28:C28"/>
    <mergeCell ref="B29:C29"/>
    <mergeCell ref="B30:C30"/>
    <mergeCell ref="B31:C31"/>
    <mergeCell ref="B47:B48"/>
    <mergeCell ref="B49:C49"/>
    <mergeCell ref="B50:C50"/>
    <mergeCell ref="B51:C51"/>
    <mergeCell ref="B52:C52"/>
    <mergeCell ref="B53:C53"/>
    <mergeCell ref="B38:C38"/>
    <mergeCell ref="B39:C39"/>
    <mergeCell ref="B40:C40"/>
    <mergeCell ref="B41:B42"/>
    <mergeCell ref="B43:B44"/>
    <mergeCell ref="B45:B46"/>
    <mergeCell ref="B60:C60"/>
    <mergeCell ref="B61:C61"/>
    <mergeCell ref="B62:C62"/>
    <mergeCell ref="B63:C63"/>
    <mergeCell ref="B64:C64"/>
    <mergeCell ref="B65:C65"/>
    <mergeCell ref="B54:C54"/>
    <mergeCell ref="B55:C55"/>
    <mergeCell ref="B56:C56"/>
    <mergeCell ref="B57:C57"/>
    <mergeCell ref="B58:C58"/>
    <mergeCell ref="B59:C59"/>
    <mergeCell ref="B72:C72"/>
    <mergeCell ref="B73:C73"/>
    <mergeCell ref="B74:C74"/>
    <mergeCell ref="B75:C75"/>
    <mergeCell ref="B76:C76"/>
    <mergeCell ref="B77:B79"/>
    <mergeCell ref="B66:C66"/>
    <mergeCell ref="B67:C67"/>
    <mergeCell ref="B68:C68"/>
    <mergeCell ref="B69:C69"/>
    <mergeCell ref="B70:C70"/>
    <mergeCell ref="B71:C71"/>
    <mergeCell ref="B86:C86"/>
    <mergeCell ref="B87:C87"/>
    <mergeCell ref="B88:C88"/>
    <mergeCell ref="B89:C89"/>
    <mergeCell ref="B90:C90"/>
    <mergeCell ref="B91:C91"/>
    <mergeCell ref="B80:C80"/>
    <mergeCell ref="B81:C81"/>
    <mergeCell ref="B82:C82"/>
    <mergeCell ref="B83:C83"/>
    <mergeCell ref="B84:C84"/>
    <mergeCell ref="B85:C85"/>
    <mergeCell ref="B106:R106"/>
    <mergeCell ref="B98:C98"/>
    <mergeCell ref="B99:C99"/>
    <mergeCell ref="B100:C100"/>
    <mergeCell ref="B101:C101"/>
    <mergeCell ref="A102:S102"/>
    <mergeCell ref="B105:C105"/>
    <mergeCell ref="B92:C92"/>
    <mergeCell ref="B93:C93"/>
    <mergeCell ref="B94:C94"/>
    <mergeCell ref="B95:C95"/>
    <mergeCell ref="B96:C96"/>
    <mergeCell ref="B97:C97"/>
  </mergeCells>
  <pageMargins left="0.6692913385826772" right="0.43307086614173229" top="0.56000000000000005" bottom="0.27559055118110237" header="0.15748031496062992" footer="0.15748031496062992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U107"/>
  <sheetViews>
    <sheetView workbookViewId="0">
      <pane xSplit="4" ySplit="5" topLeftCell="E54" activePane="bottomRight" state="frozen"/>
      <selection activeCell="F10" sqref="F10"/>
      <selection pane="topRight" activeCell="F10" sqref="F10"/>
      <selection pane="bottomLeft" activeCell="F10" sqref="F10"/>
      <selection pane="bottomRight" activeCell="O95" sqref="O95"/>
    </sheetView>
  </sheetViews>
  <sheetFormatPr defaultRowHeight="11.25" x14ac:dyDescent="0.2"/>
  <cols>
    <col min="1" max="1" width="3.5703125" style="1" customWidth="1"/>
    <col min="2" max="2" width="15.85546875" style="1" customWidth="1"/>
    <col min="3" max="3" width="13" style="1" customWidth="1"/>
    <col min="4" max="4" width="6.5703125" style="1" customWidth="1"/>
    <col min="5" max="17" width="7.85546875" style="1" customWidth="1"/>
    <col min="18" max="18" width="7.140625" style="1" bestFit="1" customWidth="1"/>
    <col min="19" max="19" width="6.140625" style="1" customWidth="1"/>
    <col min="20" max="20" width="0.7109375" style="1" customWidth="1"/>
    <col min="21" max="251" width="9.140625" style="1"/>
    <col min="252" max="252" width="3.7109375" style="1" customWidth="1"/>
    <col min="253" max="253" width="16.7109375" style="1" customWidth="1"/>
    <col min="254" max="254" width="15.7109375" style="1" customWidth="1"/>
    <col min="255" max="255" width="8.5703125" style="1" customWidth="1"/>
    <col min="256" max="259" width="7" style="1" customWidth="1"/>
    <col min="260" max="261" width="6.7109375" style="1" customWidth="1"/>
    <col min="262" max="262" width="0.5703125" style="1" customWidth="1"/>
    <col min="263" max="263" width="1.85546875" style="1" customWidth="1"/>
    <col min="264" max="507" width="9.140625" style="1"/>
    <col min="508" max="508" width="3.7109375" style="1" customWidth="1"/>
    <col min="509" max="509" width="16.7109375" style="1" customWidth="1"/>
    <col min="510" max="510" width="15.7109375" style="1" customWidth="1"/>
    <col min="511" max="511" width="8.5703125" style="1" customWidth="1"/>
    <col min="512" max="515" width="7" style="1" customWidth="1"/>
    <col min="516" max="517" width="6.7109375" style="1" customWidth="1"/>
    <col min="518" max="518" width="0.5703125" style="1" customWidth="1"/>
    <col min="519" max="519" width="1.85546875" style="1" customWidth="1"/>
    <col min="520" max="763" width="9.140625" style="1"/>
    <col min="764" max="764" width="3.7109375" style="1" customWidth="1"/>
    <col min="765" max="765" width="16.7109375" style="1" customWidth="1"/>
    <col min="766" max="766" width="15.7109375" style="1" customWidth="1"/>
    <col min="767" max="767" width="8.5703125" style="1" customWidth="1"/>
    <col min="768" max="771" width="7" style="1" customWidth="1"/>
    <col min="772" max="773" width="6.7109375" style="1" customWidth="1"/>
    <col min="774" max="774" width="0.5703125" style="1" customWidth="1"/>
    <col min="775" max="775" width="1.85546875" style="1" customWidth="1"/>
    <col min="776" max="1019" width="9.140625" style="1"/>
    <col min="1020" max="1020" width="3.7109375" style="1" customWidth="1"/>
    <col min="1021" max="1021" width="16.7109375" style="1" customWidth="1"/>
    <col min="1022" max="1022" width="15.7109375" style="1" customWidth="1"/>
    <col min="1023" max="1023" width="8.5703125" style="1" customWidth="1"/>
    <col min="1024" max="1027" width="7" style="1" customWidth="1"/>
    <col min="1028" max="1029" width="6.7109375" style="1" customWidth="1"/>
    <col min="1030" max="1030" width="0.5703125" style="1" customWidth="1"/>
    <col min="1031" max="1031" width="1.85546875" style="1" customWidth="1"/>
    <col min="1032" max="1275" width="9.140625" style="1"/>
    <col min="1276" max="1276" width="3.7109375" style="1" customWidth="1"/>
    <col min="1277" max="1277" width="16.7109375" style="1" customWidth="1"/>
    <col min="1278" max="1278" width="15.7109375" style="1" customWidth="1"/>
    <col min="1279" max="1279" width="8.5703125" style="1" customWidth="1"/>
    <col min="1280" max="1283" width="7" style="1" customWidth="1"/>
    <col min="1284" max="1285" width="6.7109375" style="1" customWidth="1"/>
    <col min="1286" max="1286" width="0.5703125" style="1" customWidth="1"/>
    <col min="1287" max="1287" width="1.85546875" style="1" customWidth="1"/>
    <col min="1288" max="1531" width="9.140625" style="1"/>
    <col min="1532" max="1532" width="3.7109375" style="1" customWidth="1"/>
    <col min="1533" max="1533" width="16.7109375" style="1" customWidth="1"/>
    <col min="1534" max="1534" width="15.7109375" style="1" customWidth="1"/>
    <col min="1535" max="1535" width="8.5703125" style="1" customWidth="1"/>
    <col min="1536" max="1539" width="7" style="1" customWidth="1"/>
    <col min="1540" max="1541" width="6.7109375" style="1" customWidth="1"/>
    <col min="1542" max="1542" width="0.5703125" style="1" customWidth="1"/>
    <col min="1543" max="1543" width="1.85546875" style="1" customWidth="1"/>
    <col min="1544" max="1787" width="9.140625" style="1"/>
    <col min="1788" max="1788" width="3.7109375" style="1" customWidth="1"/>
    <col min="1789" max="1789" width="16.7109375" style="1" customWidth="1"/>
    <col min="1790" max="1790" width="15.7109375" style="1" customWidth="1"/>
    <col min="1791" max="1791" width="8.5703125" style="1" customWidth="1"/>
    <col min="1792" max="1795" width="7" style="1" customWidth="1"/>
    <col min="1796" max="1797" width="6.7109375" style="1" customWidth="1"/>
    <col min="1798" max="1798" width="0.5703125" style="1" customWidth="1"/>
    <col min="1799" max="1799" width="1.85546875" style="1" customWidth="1"/>
    <col min="1800" max="2043" width="9.140625" style="1"/>
    <col min="2044" max="2044" width="3.7109375" style="1" customWidth="1"/>
    <col min="2045" max="2045" width="16.7109375" style="1" customWidth="1"/>
    <col min="2046" max="2046" width="15.7109375" style="1" customWidth="1"/>
    <col min="2047" max="2047" width="8.5703125" style="1" customWidth="1"/>
    <col min="2048" max="2051" width="7" style="1" customWidth="1"/>
    <col min="2052" max="2053" width="6.7109375" style="1" customWidth="1"/>
    <col min="2054" max="2054" width="0.5703125" style="1" customWidth="1"/>
    <col min="2055" max="2055" width="1.85546875" style="1" customWidth="1"/>
    <col min="2056" max="2299" width="9.140625" style="1"/>
    <col min="2300" max="2300" width="3.7109375" style="1" customWidth="1"/>
    <col min="2301" max="2301" width="16.7109375" style="1" customWidth="1"/>
    <col min="2302" max="2302" width="15.7109375" style="1" customWidth="1"/>
    <col min="2303" max="2303" width="8.5703125" style="1" customWidth="1"/>
    <col min="2304" max="2307" width="7" style="1" customWidth="1"/>
    <col min="2308" max="2309" width="6.7109375" style="1" customWidth="1"/>
    <col min="2310" max="2310" width="0.5703125" style="1" customWidth="1"/>
    <col min="2311" max="2311" width="1.85546875" style="1" customWidth="1"/>
    <col min="2312" max="2555" width="9.140625" style="1"/>
    <col min="2556" max="2556" width="3.7109375" style="1" customWidth="1"/>
    <col min="2557" max="2557" width="16.7109375" style="1" customWidth="1"/>
    <col min="2558" max="2558" width="15.7109375" style="1" customWidth="1"/>
    <col min="2559" max="2559" width="8.5703125" style="1" customWidth="1"/>
    <col min="2560" max="2563" width="7" style="1" customWidth="1"/>
    <col min="2564" max="2565" width="6.7109375" style="1" customWidth="1"/>
    <col min="2566" max="2566" width="0.5703125" style="1" customWidth="1"/>
    <col min="2567" max="2567" width="1.85546875" style="1" customWidth="1"/>
    <col min="2568" max="2811" width="9.140625" style="1"/>
    <col min="2812" max="2812" width="3.7109375" style="1" customWidth="1"/>
    <col min="2813" max="2813" width="16.7109375" style="1" customWidth="1"/>
    <col min="2814" max="2814" width="15.7109375" style="1" customWidth="1"/>
    <col min="2815" max="2815" width="8.5703125" style="1" customWidth="1"/>
    <col min="2816" max="2819" width="7" style="1" customWidth="1"/>
    <col min="2820" max="2821" width="6.7109375" style="1" customWidth="1"/>
    <col min="2822" max="2822" width="0.5703125" style="1" customWidth="1"/>
    <col min="2823" max="2823" width="1.85546875" style="1" customWidth="1"/>
    <col min="2824" max="3067" width="9.140625" style="1"/>
    <col min="3068" max="3068" width="3.7109375" style="1" customWidth="1"/>
    <col min="3069" max="3069" width="16.7109375" style="1" customWidth="1"/>
    <col min="3070" max="3070" width="15.7109375" style="1" customWidth="1"/>
    <col min="3071" max="3071" width="8.5703125" style="1" customWidth="1"/>
    <col min="3072" max="3075" width="7" style="1" customWidth="1"/>
    <col min="3076" max="3077" width="6.7109375" style="1" customWidth="1"/>
    <col min="3078" max="3078" width="0.5703125" style="1" customWidth="1"/>
    <col min="3079" max="3079" width="1.85546875" style="1" customWidth="1"/>
    <col min="3080" max="3323" width="9.140625" style="1"/>
    <col min="3324" max="3324" width="3.7109375" style="1" customWidth="1"/>
    <col min="3325" max="3325" width="16.7109375" style="1" customWidth="1"/>
    <col min="3326" max="3326" width="15.7109375" style="1" customWidth="1"/>
    <col min="3327" max="3327" width="8.5703125" style="1" customWidth="1"/>
    <col min="3328" max="3331" width="7" style="1" customWidth="1"/>
    <col min="3332" max="3333" width="6.7109375" style="1" customWidth="1"/>
    <col min="3334" max="3334" width="0.5703125" style="1" customWidth="1"/>
    <col min="3335" max="3335" width="1.85546875" style="1" customWidth="1"/>
    <col min="3336" max="3579" width="9.140625" style="1"/>
    <col min="3580" max="3580" width="3.7109375" style="1" customWidth="1"/>
    <col min="3581" max="3581" width="16.7109375" style="1" customWidth="1"/>
    <col min="3582" max="3582" width="15.7109375" style="1" customWidth="1"/>
    <col min="3583" max="3583" width="8.5703125" style="1" customWidth="1"/>
    <col min="3584" max="3587" width="7" style="1" customWidth="1"/>
    <col min="3588" max="3589" width="6.7109375" style="1" customWidth="1"/>
    <col min="3590" max="3590" width="0.5703125" style="1" customWidth="1"/>
    <col min="3591" max="3591" width="1.85546875" style="1" customWidth="1"/>
    <col min="3592" max="3835" width="9.140625" style="1"/>
    <col min="3836" max="3836" width="3.7109375" style="1" customWidth="1"/>
    <col min="3837" max="3837" width="16.7109375" style="1" customWidth="1"/>
    <col min="3838" max="3838" width="15.7109375" style="1" customWidth="1"/>
    <col min="3839" max="3839" width="8.5703125" style="1" customWidth="1"/>
    <col min="3840" max="3843" width="7" style="1" customWidth="1"/>
    <col min="3844" max="3845" width="6.7109375" style="1" customWidth="1"/>
    <col min="3846" max="3846" width="0.5703125" style="1" customWidth="1"/>
    <col min="3847" max="3847" width="1.85546875" style="1" customWidth="1"/>
    <col min="3848" max="4091" width="9.140625" style="1"/>
    <col min="4092" max="4092" width="3.7109375" style="1" customWidth="1"/>
    <col min="4093" max="4093" width="16.7109375" style="1" customWidth="1"/>
    <col min="4094" max="4094" width="15.7109375" style="1" customWidth="1"/>
    <col min="4095" max="4095" width="8.5703125" style="1" customWidth="1"/>
    <col min="4096" max="4099" width="7" style="1" customWidth="1"/>
    <col min="4100" max="4101" width="6.7109375" style="1" customWidth="1"/>
    <col min="4102" max="4102" width="0.5703125" style="1" customWidth="1"/>
    <col min="4103" max="4103" width="1.85546875" style="1" customWidth="1"/>
    <col min="4104" max="4347" width="9.140625" style="1"/>
    <col min="4348" max="4348" width="3.7109375" style="1" customWidth="1"/>
    <col min="4349" max="4349" width="16.7109375" style="1" customWidth="1"/>
    <col min="4350" max="4350" width="15.7109375" style="1" customWidth="1"/>
    <col min="4351" max="4351" width="8.5703125" style="1" customWidth="1"/>
    <col min="4352" max="4355" width="7" style="1" customWidth="1"/>
    <col min="4356" max="4357" width="6.7109375" style="1" customWidth="1"/>
    <col min="4358" max="4358" width="0.5703125" style="1" customWidth="1"/>
    <col min="4359" max="4359" width="1.85546875" style="1" customWidth="1"/>
    <col min="4360" max="4603" width="9.140625" style="1"/>
    <col min="4604" max="4604" width="3.7109375" style="1" customWidth="1"/>
    <col min="4605" max="4605" width="16.7109375" style="1" customWidth="1"/>
    <col min="4606" max="4606" width="15.7109375" style="1" customWidth="1"/>
    <col min="4607" max="4607" width="8.5703125" style="1" customWidth="1"/>
    <col min="4608" max="4611" width="7" style="1" customWidth="1"/>
    <col min="4612" max="4613" width="6.7109375" style="1" customWidth="1"/>
    <col min="4614" max="4614" width="0.5703125" style="1" customWidth="1"/>
    <col min="4615" max="4615" width="1.85546875" style="1" customWidth="1"/>
    <col min="4616" max="4859" width="9.140625" style="1"/>
    <col min="4860" max="4860" width="3.7109375" style="1" customWidth="1"/>
    <col min="4861" max="4861" width="16.7109375" style="1" customWidth="1"/>
    <col min="4862" max="4862" width="15.7109375" style="1" customWidth="1"/>
    <col min="4863" max="4863" width="8.5703125" style="1" customWidth="1"/>
    <col min="4864" max="4867" width="7" style="1" customWidth="1"/>
    <col min="4868" max="4869" width="6.7109375" style="1" customWidth="1"/>
    <col min="4870" max="4870" width="0.5703125" style="1" customWidth="1"/>
    <col min="4871" max="4871" width="1.85546875" style="1" customWidth="1"/>
    <col min="4872" max="5115" width="9.140625" style="1"/>
    <col min="5116" max="5116" width="3.7109375" style="1" customWidth="1"/>
    <col min="5117" max="5117" width="16.7109375" style="1" customWidth="1"/>
    <col min="5118" max="5118" width="15.7109375" style="1" customWidth="1"/>
    <col min="5119" max="5119" width="8.5703125" style="1" customWidth="1"/>
    <col min="5120" max="5123" width="7" style="1" customWidth="1"/>
    <col min="5124" max="5125" width="6.7109375" style="1" customWidth="1"/>
    <col min="5126" max="5126" width="0.5703125" style="1" customWidth="1"/>
    <col min="5127" max="5127" width="1.85546875" style="1" customWidth="1"/>
    <col min="5128" max="5371" width="9.140625" style="1"/>
    <col min="5372" max="5372" width="3.7109375" style="1" customWidth="1"/>
    <col min="5373" max="5373" width="16.7109375" style="1" customWidth="1"/>
    <col min="5374" max="5374" width="15.7109375" style="1" customWidth="1"/>
    <col min="5375" max="5375" width="8.5703125" style="1" customWidth="1"/>
    <col min="5376" max="5379" width="7" style="1" customWidth="1"/>
    <col min="5380" max="5381" width="6.7109375" style="1" customWidth="1"/>
    <col min="5382" max="5382" width="0.5703125" style="1" customWidth="1"/>
    <col min="5383" max="5383" width="1.85546875" style="1" customWidth="1"/>
    <col min="5384" max="5627" width="9.140625" style="1"/>
    <col min="5628" max="5628" width="3.7109375" style="1" customWidth="1"/>
    <col min="5629" max="5629" width="16.7109375" style="1" customWidth="1"/>
    <col min="5630" max="5630" width="15.7109375" style="1" customWidth="1"/>
    <col min="5631" max="5631" width="8.5703125" style="1" customWidth="1"/>
    <col min="5632" max="5635" width="7" style="1" customWidth="1"/>
    <col min="5636" max="5637" width="6.7109375" style="1" customWidth="1"/>
    <col min="5638" max="5638" width="0.5703125" style="1" customWidth="1"/>
    <col min="5639" max="5639" width="1.85546875" style="1" customWidth="1"/>
    <col min="5640" max="5883" width="9.140625" style="1"/>
    <col min="5884" max="5884" width="3.7109375" style="1" customWidth="1"/>
    <col min="5885" max="5885" width="16.7109375" style="1" customWidth="1"/>
    <col min="5886" max="5886" width="15.7109375" style="1" customWidth="1"/>
    <col min="5887" max="5887" width="8.5703125" style="1" customWidth="1"/>
    <col min="5888" max="5891" width="7" style="1" customWidth="1"/>
    <col min="5892" max="5893" width="6.7109375" style="1" customWidth="1"/>
    <col min="5894" max="5894" width="0.5703125" style="1" customWidth="1"/>
    <col min="5895" max="5895" width="1.85546875" style="1" customWidth="1"/>
    <col min="5896" max="6139" width="9.140625" style="1"/>
    <col min="6140" max="6140" width="3.7109375" style="1" customWidth="1"/>
    <col min="6141" max="6141" width="16.7109375" style="1" customWidth="1"/>
    <col min="6142" max="6142" width="15.7109375" style="1" customWidth="1"/>
    <col min="6143" max="6143" width="8.5703125" style="1" customWidth="1"/>
    <col min="6144" max="6147" width="7" style="1" customWidth="1"/>
    <col min="6148" max="6149" width="6.7109375" style="1" customWidth="1"/>
    <col min="6150" max="6150" width="0.5703125" style="1" customWidth="1"/>
    <col min="6151" max="6151" width="1.85546875" style="1" customWidth="1"/>
    <col min="6152" max="6395" width="9.140625" style="1"/>
    <col min="6396" max="6396" width="3.7109375" style="1" customWidth="1"/>
    <col min="6397" max="6397" width="16.7109375" style="1" customWidth="1"/>
    <col min="6398" max="6398" width="15.7109375" style="1" customWidth="1"/>
    <col min="6399" max="6399" width="8.5703125" style="1" customWidth="1"/>
    <col min="6400" max="6403" width="7" style="1" customWidth="1"/>
    <col min="6404" max="6405" width="6.7109375" style="1" customWidth="1"/>
    <col min="6406" max="6406" width="0.5703125" style="1" customWidth="1"/>
    <col min="6407" max="6407" width="1.85546875" style="1" customWidth="1"/>
    <col min="6408" max="6651" width="9.140625" style="1"/>
    <col min="6652" max="6652" width="3.7109375" style="1" customWidth="1"/>
    <col min="6653" max="6653" width="16.7109375" style="1" customWidth="1"/>
    <col min="6654" max="6654" width="15.7109375" style="1" customWidth="1"/>
    <col min="6655" max="6655" width="8.5703125" style="1" customWidth="1"/>
    <col min="6656" max="6659" width="7" style="1" customWidth="1"/>
    <col min="6660" max="6661" width="6.7109375" style="1" customWidth="1"/>
    <col min="6662" max="6662" width="0.5703125" style="1" customWidth="1"/>
    <col min="6663" max="6663" width="1.85546875" style="1" customWidth="1"/>
    <col min="6664" max="6907" width="9.140625" style="1"/>
    <col min="6908" max="6908" width="3.7109375" style="1" customWidth="1"/>
    <col min="6909" max="6909" width="16.7109375" style="1" customWidth="1"/>
    <col min="6910" max="6910" width="15.7109375" style="1" customWidth="1"/>
    <col min="6911" max="6911" width="8.5703125" style="1" customWidth="1"/>
    <col min="6912" max="6915" width="7" style="1" customWidth="1"/>
    <col min="6916" max="6917" width="6.7109375" style="1" customWidth="1"/>
    <col min="6918" max="6918" width="0.5703125" style="1" customWidth="1"/>
    <col min="6919" max="6919" width="1.85546875" style="1" customWidth="1"/>
    <col min="6920" max="7163" width="9.140625" style="1"/>
    <col min="7164" max="7164" width="3.7109375" style="1" customWidth="1"/>
    <col min="7165" max="7165" width="16.7109375" style="1" customWidth="1"/>
    <col min="7166" max="7166" width="15.7109375" style="1" customWidth="1"/>
    <col min="7167" max="7167" width="8.5703125" style="1" customWidth="1"/>
    <col min="7168" max="7171" width="7" style="1" customWidth="1"/>
    <col min="7172" max="7173" width="6.7109375" style="1" customWidth="1"/>
    <col min="7174" max="7174" width="0.5703125" style="1" customWidth="1"/>
    <col min="7175" max="7175" width="1.85546875" style="1" customWidth="1"/>
    <col min="7176" max="7419" width="9.140625" style="1"/>
    <col min="7420" max="7420" width="3.7109375" style="1" customWidth="1"/>
    <col min="7421" max="7421" width="16.7109375" style="1" customWidth="1"/>
    <col min="7422" max="7422" width="15.7109375" style="1" customWidth="1"/>
    <col min="7423" max="7423" width="8.5703125" style="1" customWidth="1"/>
    <col min="7424" max="7427" width="7" style="1" customWidth="1"/>
    <col min="7428" max="7429" width="6.7109375" style="1" customWidth="1"/>
    <col min="7430" max="7430" width="0.5703125" style="1" customWidth="1"/>
    <col min="7431" max="7431" width="1.85546875" style="1" customWidth="1"/>
    <col min="7432" max="7675" width="9.140625" style="1"/>
    <col min="7676" max="7676" width="3.7109375" style="1" customWidth="1"/>
    <col min="7677" max="7677" width="16.7109375" style="1" customWidth="1"/>
    <col min="7678" max="7678" width="15.7109375" style="1" customWidth="1"/>
    <col min="7679" max="7679" width="8.5703125" style="1" customWidth="1"/>
    <col min="7680" max="7683" width="7" style="1" customWidth="1"/>
    <col min="7684" max="7685" width="6.7109375" style="1" customWidth="1"/>
    <col min="7686" max="7686" width="0.5703125" style="1" customWidth="1"/>
    <col min="7687" max="7687" width="1.85546875" style="1" customWidth="1"/>
    <col min="7688" max="7931" width="9.140625" style="1"/>
    <col min="7932" max="7932" width="3.7109375" style="1" customWidth="1"/>
    <col min="7933" max="7933" width="16.7109375" style="1" customWidth="1"/>
    <col min="7934" max="7934" width="15.7109375" style="1" customWidth="1"/>
    <col min="7935" max="7935" width="8.5703125" style="1" customWidth="1"/>
    <col min="7936" max="7939" width="7" style="1" customWidth="1"/>
    <col min="7940" max="7941" width="6.7109375" style="1" customWidth="1"/>
    <col min="7942" max="7942" width="0.5703125" style="1" customWidth="1"/>
    <col min="7943" max="7943" width="1.85546875" style="1" customWidth="1"/>
    <col min="7944" max="8187" width="9.140625" style="1"/>
    <col min="8188" max="8188" width="3.7109375" style="1" customWidth="1"/>
    <col min="8189" max="8189" width="16.7109375" style="1" customWidth="1"/>
    <col min="8190" max="8190" width="15.7109375" style="1" customWidth="1"/>
    <col min="8191" max="8191" width="8.5703125" style="1" customWidth="1"/>
    <col min="8192" max="8195" width="7" style="1" customWidth="1"/>
    <col min="8196" max="8197" width="6.7109375" style="1" customWidth="1"/>
    <col min="8198" max="8198" width="0.5703125" style="1" customWidth="1"/>
    <col min="8199" max="8199" width="1.85546875" style="1" customWidth="1"/>
    <col min="8200" max="8443" width="9.140625" style="1"/>
    <col min="8444" max="8444" width="3.7109375" style="1" customWidth="1"/>
    <col min="8445" max="8445" width="16.7109375" style="1" customWidth="1"/>
    <col min="8446" max="8446" width="15.7109375" style="1" customWidth="1"/>
    <col min="8447" max="8447" width="8.5703125" style="1" customWidth="1"/>
    <col min="8448" max="8451" width="7" style="1" customWidth="1"/>
    <col min="8452" max="8453" width="6.7109375" style="1" customWidth="1"/>
    <col min="8454" max="8454" width="0.5703125" style="1" customWidth="1"/>
    <col min="8455" max="8455" width="1.85546875" style="1" customWidth="1"/>
    <col min="8456" max="8699" width="9.140625" style="1"/>
    <col min="8700" max="8700" width="3.7109375" style="1" customWidth="1"/>
    <col min="8701" max="8701" width="16.7109375" style="1" customWidth="1"/>
    <col min="8702" max="8702" width="15.7109375" style="1" customWidth="1"/>
    <col min="8703" max="8703" width="8.5703125" style="1" customWidth="1"/>
    <col min="8704" max="8707" width="7" style="1" customWidth="1"/>
    <col min="8708" max="8709" width="6.7109375" style="1" customWidth="1"/>
    <col min="8710" max="8710" width="0.5703125" style="1" customWidth="1"/>
    <col min="8711" max="8711" width="1.85546875" style="1" customWidth="1"/>
    <col min="8712" max="8955" width="9.140625" style="1"/>
    <col min="8956" max="8956" width="3.7109375" style="1" customWidth="1"/>
    <col min="8957" max="8957" width="16.7109375" style="1" customWidth="1"/>
    <col min="8958" max="8958" width="15.7109375" style="1" customWidth="1"/>
    <col min="8959" max="8959" width="8.5703125" style="1" customWidth="1"/>
    <col min="8960" max="8963" width="7" style="1" customWidth="1"/>
    <col min="8964" max="8965" width="6.7109375" style="1" customWidth="1"/>
    <col min="8966" max="8966" width="0.5703125" style="1" customWidth="1"/>
    <col min="8967" max="8967" width="1.85546875" style="1" customWidth="1"/>
    <col min="8968" max="9211" width="9.140625" style="1"/>
    <col min="9212" max="9212" width="3.7109375" style="1" customWidth="1"/>
    <col min="9213" max="9213" width="16.7109375" style="1" customWidth="1"/>
    <col min="9214" max="9214" width="15.7109375" style="1" customWidth="1"/>
    <col min="9215" max="9215" width="8.5703125" style="1" customWidth="1"/>
    <col min="9216" max="9219" width="7" style="1" customWidth="1"/>
    <col min="9220" max="9221" width="6.7109375" style="1" customWidth="1"/>
    <col min="9222" max="9222" width="0.5703125" style="1" customWidth="1"/>
    <col min="9223" max="9223" width="1.85546875" style="1" customWidth="1"/>
    <col min="9224" max="9467" width="9.140625" style="1"/>
    <col min="9468" max="9468" width="3.7109375" style="1" customWidth="1"/>
    <col min="9469" max="9469" width="16.7109375" style="1" customWidth="1"/>
    <col min="9470" max="9470" width="15.7109375" style="1" customWidth="1"/>
    <col min="9471" max="9471" width="8.5703125" style="1" customWidth="1"/>
    <col min="9472" max="9475" width="7" style="1" customWidth="1"/>
    <col min="9476" max="9477" width="6.7109375" style="1" customWidth="1"/>
    <col min="9478" max="9478" width="0.5703125" style="1" customWidth="1"/>
    <col min="9479" max="9479" width="1.85546875" style="1" customWidth="1"/>
    <col min="9480" max="9723" width="9.140625" style="1"/>
    <col min="9724" max="9724" width="3.7109375" style="1" customWidth="1"/>
    <col min="9725" max="9725" width="16.7109375" style="1" customWidth="1"/>
    <col min="9726" max="9726" width="15.7109375" style="1" customWidth="1"/>
    <col min="9727" max="9727" width="8.5703125" style="1" customWidth="1"/>
    <col min="9728" max="9731" width="7" style="1" customWidth="1"/>
    <col min="9732" max="9733" width="6.7109375" style="1" customWidth="1"/>
    <col min="9734" max="9734" width="0.5703125" style="1" customWidth="1"/>
    <col min="9735" max="9735" width="1.85546875" style="1" customWidth="1"/>
    <col min="9736" max="9979" width="9.140625" style="1"/>
    <col min="9980" max="9980" width="3.7109375" style="1" customWidth="1"/>
    <col min="9981" max="9981" width="16.7109375" style="1" customWidth="1"/>
    <col min="9982" max="9982" width="15.7109375" style="1" customWidth="1"/>
    <col min="9983" max="9983" width="8.5703125" style="1" customWidth="1"/>
    <col min="9984" max="9987" width="7" style="1" customWidth="1"/>
    <col min="9988" max="9989" width="6.7109375" style="1" customWidth="1"/>
    <col min="9990" max="9990" width="0.5703125" style="1" customWidth="1"/>
    <col min="9991" max="9991" width="1.85546875" style="1" customWidth="1"/>
    <col min="9992" max="10235" width="9.140625" style="1"/>
    <col min="10236" max="10236" width="3.7109375" style="1" customWidth="1"/>
    <col min="10237" max="10237" width="16.7109375" style="1" customWidth="1"/>
    <col min="10238" max="10238" width="15.7109375" style="1" customWidth="1"/>
    <col min="10239" max="10239" width="8.5703125" style="1" customWidth="1"/>
    <col min="10240" max="10243" width="7" style="1" customWidth="1"/>
    <col min="10244" max="10245" width="6.7109375" style="1" customWidth="1"/>
    <col min="10246" max="10246" width="0.5703125" style="1" customWidth="1"/>
    <col min="10247" max="10247" width="1.85546875" style="1" customWidth="1"/>
    <col min="10248" max="10491" width="9.140625" style="1"/>
    <col min="10492" max="10492" width="3.7109375" style="1" customWidth="1"/>
    <col min="10493" max="10493" width="16.7109375" style="1" customWidth="1"/>
    <col min="10494" max="10494" width="15.7109375" style="1" customWidth="1"/>
    <col min="10495" max="10495" width="8.5703125" style="1" customWidth="1"/>
    <col min="10496" max="10499" width="7" style="1" customWidth="1"/>
    <col min="10500" max="10501" width="6.7109375" style="1" customWidth="1"/>
    <col min="10502" max="10502" width="0.5703125" style="1" customWidth="1"/>
    <col min="10503" max="10503" width="1.85546875" style="1" customWidth="1"/>
    <col min="10504" max="10747" width="9.140625" style="1"/>
    <col min="10748" max="10748" width="3.7109375" style="1" customWidth="1"/>
    <col min="10749" max="10749" width="16.7109375" style="1" customWidth="1"/>
    <col min="10750" max="10750" width="15.7109375" style="1" customWidth="1"/>
    <col min="10751" max="10751" width="8.5703125" style="1" customWidth="1"/>
    <col min="10752" max="10755" width="7" style="1" customWidth="1"/>
    <col min="10756" max="10757" width="6.7109375" style="1" customWidth="1"/>
    <col min="10758" max="10758" width="0.5703125" style="1" customWidth="1"/>
    <col min="10759" max="10759" width="1.85546875" style="1" customWidth="1"/>
    <col min="10760" max="11003" width="9.140625" style="1"/>
    <col min="11004" max="11004" width="3.7109375" style="1" customWidth="1"/>
    <col min="11005" max="11005" width="16.7109375" style="1" customWidth="1"/>
    <col min="11006" max="11006" width="15.7109375" style="1" customWidth="1"/>
    <col min="11007" max="11007" width="8.5703125" style="1" customWidth="1"/>
    <col min="11008" max="11011" width="7" style="1" customWidth="1"/>
    <col min="11012" max="11013" width="6.7109375" style="1" customWidth="1"/>
    <col min="11014" max="11014" width="0.5703125" style="1" customWidth="1"/>
    <col min="11015" max="11015" width="1.85546875" style="1" customWidth="1"/>
    <col min="11016" max="11259" width="9.140625" style="1"/>
    <col min="11260" max="11260" width="3.7109375" style="1" customWidth="1"/>
    <col min="11261" max="11261" width="16.7109375" style="1" customWidth="1"/>
    <col min="11262" max="11262" width="15.7109375" style="1" customWidth="1"/>
    <col min="11263" max="11263" width="8.5703125" style="1" customWidth="1"/>
    <col min="11264" max="11267" width="7" style="1" customWidth="1"/>
    <col min="11268" max="11269" width="6.7109375" style="1" customWidth="1"/>
    <col min="11270" max="11270" width="0.5703125" style="1" customWidth="1"/>
    <col min="11271" max="11271" width="1.85546875" style="1" customWidth="1"/>
    <col min="11272" max="11515" width="9.140625" style="1"/>
    <col min="11516" max="11516" width="3.7109375" style="1" customWidth="1"/>
    <col min="11517" max="11517" width="16.7109375" style="1" customWidth="1"/>
    <col min="11518" max="11518" width="15.7109375" style="1" customWidth="1"/>
    <col min="11519" max="11519" width="8.5703125" style="1" customWidth="1"/>
    <col min="11520" max="11523" width="7" style="1" customWidth="1"/>
    <col min="11524" max="11525" width="6.7109375" style="1" customWidth="1"/>
    <col min="11526" max="11526" width="0.5703125" style="1" customWidth="1"/>
    <col min="11527" max="11527" width="1.85546875" style="1" customWidth="1"/>
    <col min="11528" max="11771" width="9.140625" style="1"/>
    <col min="11772" max="11772" width="3.7109375" style="1" customWidth="1"/>
    <col min="11773" max="11773" width="16.7109375" style="1" customWidth="1"/>
    <col min="11774" max="11774" width="15.7109375" style="1" customWidth="1"/>
    <col min="11775" max="11775" width="8.5703125" style="1" customWidth="1"/>
    <col min="11776" max="11779" width="7" style="1" customWidth="1"/>
    <col min="11780" max="11781" width="6.7109375" style="1" customWidth="1"/>
    <col min="11782" max="11782" width="0.5703125" style="1" customWidth="1"/>
    <col min="11783" max="11783" width="1.85546875" style="1" customWidth="1"/>
    <col min="11784" max="12027" width="9.140625" style="1"/>
    <col min="12028" max="12028" width="3.7109375" style="1" customWidth="1"/>
    <col min="12029" max="12029" width="16.7109375" style="1" customWidth="1"/>
    <col min="12030" max="12030" width="15.7109375" style="1" customWidth="1"/>
    <col min="12031" max="12031" width="8.5703125" style="1" customWidth="1"/>
    <col min="12032" max="12035" width="7" style="1" customWidth="1"/>
    <col min="12036" max="12037" width="6.7109375" style="1" customWidth="1"/>
    <col min="12038" max="12038" width="0.5703125" style="1" customWidth="1"/>
    <col min="12039" max="12039" width="1.85546875" style="1" customWidth="1"/>
    <col min="12040" max="12283" width="9.140625" style="1"/>
    <col min="12284" max="12284" width="3.7109375" style="1" customWidth="1"/>
    <col min="12285" max="12285" width="16.7109375" style="1" customWidth="1"/>
    <col min="12286" max="12286" width="15.7109375" style="1" customWidth="1"/>
    <col min="12287" max="12287" width="8.5703125" style="1" customWidth="1"/>
    <col min="12288" max="12291" width="7" style="1" customWidth="1"/>
    <col min="12292" max="12293" width="6.7109375" style="1" customWidth="1"/>
    <col min="12294" max="12294" width="0.5703125" style="1" customWidth="1"/>
    <col min="12295" max="12295" width="1.85546875" style="1" customWidth="1"/>
    <col min="12296" max="12539" width="9.140625" style="1"/>
    <col min="12540" max="12540" width="3.7109375" style="1" customWidth="1"/>
    <col min="12541" max="12541" width="16.7109375" style="1" customWidth="1"/>
    <col min="12542" max="12542" width="15.7109375" style="1" customWidth="1"/>
    <col min="12543" max="12543" width="8.5703125" style="1" customWidth="1"/>
    <col min="12544" max="12547" width="7" style="1" customWidth="1"/>
    <col min="12548" max="12549" width="6.7109375" style="1" customWidth="1"/>
    <col min="12550" max="12550" width="0.5703125" style="1" customWidth="1"/>
    <col min="12551" max="12551" width="1.85546875" style="1" customWidth="1"/>
    <col min="12552" max="12795" width="9.140625" style="1"/>
    <col min="12796" max="12796" width="3.7109375" style="1" customWidth="1"/>
    <col min="12797" max="12797" width="16.7109375" style="1" customWidth="1"/>
    <col min="12798" max="12798" width="15.7109375" style="1" customWidth="1"/>
    <col min="12799" max="12799" width="8.5703125" style="1" customWidth="1"/>
    <col min="12800" max="12803" width="7" style="1" customWidth="1"/>
    <col min="12804" max="12805" width="6.7109375" style="1" customWidth="1"/>
    <col min="12806" max="12806" width="0.5703125" style="1" customWidth="1"/>
    <col min="12807" max="12807" width="1.85546875" style="1" customWidth="1"/>
    <col min="12808" max="13051" width="9.140625" style="1"/>
    <col min="13052" max="13052" width="3.7109375" style="1" customWidth="1"/>
    <col min="13053" max="13053" width="16.7109375" style="1" customWidth="1"/>
    <col min="13054" max="13054" width="15.7109375" style="1" customWidth="1"/>
    <col min="13055" max="13055" width="8.5703125" style="1" customWidth="1"/>
    <col min="13056" max="13059" width="7" style="1" customWidth="1"/>
    <col min="13060" max="13061" width="6.7109375" style="1" customWidth="1"/>
    <col min="13062" max="13062" width="0.5703125" style="1" customWidth="1"/>
    <col min="13063" max="13063" width="1.85546875" style="1" customWidth="1"/>
    <col min="13064" max="13307" width="9.140625" style="1"/>
    <col min="13308" max="13308" width="3.7109375" style="1" customWidth="1"/>
    <col min="13309" max="13309" width="16.7109375" style="1" customWidth="1"/>
    <col min="13310" max="13310" width="15.7109375" style="1" customWidth="1"/>
    <col min="13311" max="13311" width="8.5703125" style="1" customWidth="1"/>
    <col min="13312" max="13315" width="7" style="1" customWidth="1"/>
    <col min="13316" max="13317" width="6.7109375" style="1" customWidth="1"/>
    <col min="13318" max="13318" width="0.5703125" style="1" customWidth="1"/>
    <col min="13319" max="13319" width="1.85546875" style="1" customWidth="1"/>
    <col min="13320" max="13563" width="9.140625" style="1"/>
    <col min="13564" max="13564" width="3.7109375" style="1" customWidth="1"/>
    <col min="13565" max="13565" width="16.7109375" style="1" customWidth="1"/>
    <col min="13566" max="13566" width="15.7109375" style="1" customWidth="1"/>
    <col min="13567" max="13567" width="8.5703125" style="1" customWidth="1"/>
    <col min="13568" max="13571" width="7" style="1" customWidth="1"/>
    <col min="13572" max="13573" width="6.7109375" style="1" customWidth="1"/>
    <col min="13574" max="13574" width="0.5703125" style="1" customWidth="1"/>
    <col min="13575" max="13575" width="1.85546875" style="1" customWidth="1"/>
    <col min="13576" max="13819" width="9.140625" style="1"/>
    <col min="13820" max="13820" width="3.7109375" style="1" customWidth="1"/>
    <col min="13821" max="13821" width="16.7109375" style="1" customWidth="1"/>
    <col min="13822" max="13822" width="15.7109375" style="1" customWidth="1"/>
    <col min="13823" max="13823" width="8.5703125" style="1" customWidth="1"/>
    <col min="13824" max="13827" width="7" style="1" customWidth="1"/>
    <col min="13828" max="13829" width="6.7109375" style="1" customWidth="1"/>
    <col min="13830" max="13830" width="0.5703125" style="1" customWidth="1"/>
    <col min="13831" max="13831" width="1.85546875" style="1" customWidth="1"/>
    <col min="13832" max="14075" width="9.140625" style="1"/>
    <col min="14076" max="14076" width="3.7109375" style="1" customWidth="1"/>
    <col min="14077" max="14077" width="16.7109375" style="1" customWidth="1"/>
    <col min="14078" max="14078" width="15.7109375" style="1" customWidth="1"/>
    <col min="14079" max="14079" width="8.5703125" style="1" customWidth="1"/>
    <col min="14080" max="14083" width="7" style="1" customWidth="1"/>
    <col min="14084" max="14085" width="6.7109375" style="1" customWidth="1"/>
    <col min="14086" max="14086" width="0.5703125" style="1" customWidth="1"/>
    <col min="14087" max="14087" width="1.85546875" style="1" customWidth="1"/>
    <col min="14088" max="14331" width="9.140625" style="1"/>
    <col min="14332" max="14332" width="3.7109375" style="1" customWidth="1"/>
    <col min="14333" max="14333" width="16.7109375" style="1" customWidth="1"/>
    <col min="14334" max="14334" width="15.7109375" style="1" customWidth="1"/>
    <col min="14335" max="14335" width="8.5703125" style="1" customWidth="1"/>
    <col min="14336" max="14339" width="7" style="1" customWidth="1"/>
    <col min="14340" max="14341" width="6.7109375" style="1" customWidth="1"/>
    <col min="14342" max="14342" width="0.5703125" style="1" customWidth="1"/>
    <col min="14343" max="14343" width="1.85546875" style="1" customWidth="1"/>
    <col min="14344" max="14587" width="9.140625" style="1"/>
    <col min="14588" max="14588" width="3.7109375" style="1" customWidth="1"/>
    <col min="14589" max="14589" width="16.7109375" style="1" customWidth="1"/>
    <col min="14590" max="14590" width="15.7109375" style="1" customWidth="1"/>
    <col min="14591" max="14591" width="8.5703125" style="1" customWidth="1"/>
    <col min="14592" max="14595" width="7" style="1" customWidth="1"/>
    <col min="14596" max="14597" width="6.7109375" style="1" customWidth="1"/>
    <col min="14598" max="14598" width="0.5703125" style="1" customWidth="1"/>
    <col min="14599" max="14599" width="1.85546875" style="1" customWidth="1"/>
    <col min="14600" max="14843" width="9.140625" style="1"/>
    <col min="14844" max="14844" width="3.7109375" style="1" customWidth="1"/>
    <col min="14845" max="14845" width="16.7109375" style="1" customWidth="1"/>
    <col min="14846" max="14846" width="15.7109375" style="1" customWidth="1"/>
    <col min="14847" max="14847" width="8.5703125" style="1" customWidth="1"/>
    <col min="14848" max="14851" width="7" style="1" customWidth="1"/>
    <col min="14852" max="14853" width="6.7109375" style="1" customWidth="1"/>
    <col min="14854" max="14854" width="0.5703125" style="1" customWidth="1"/>
    <col min="14855" max="14855" width="1.85546875" style="1" customWidth="1"/>
    <col min="14856" max="15099" width="9.140625" style="1"/>
    <col min="15100" max="15100" width="3.7109375" style="1" customWidth="1"/>
    <col min="15101" max="15101" width="16.7109375" style="1" customWidth="1"/>
    <col min="15102" max="15102" width="15.7109375" style="1" customWidth="1"/>
    <col min="15103" max="15103" width="8.5703125" style="1" customWidth="1"/>
    <col min="15104" max="15107" width="7" style="1" customWidth="1"/>
    <col min="15108" max="15109" width="6.7109375" style="1" customWidth="1"/>
    <col min="15110" max="15110" width="0.5703125" style="1" customWidth="1"/>
    <col min="15111" max="15111" width="1.85546875" style="1" customWidth="1"/>
    <col min="15112" max="15355" width="9.140625" style="1"/>
    <col min="15356" max="15356" width="3.7109375" style="1" customWidth="1"/>
    <col min="15357" max="15357" width="16.7109375" style="1" customWidth="1"/>
    <col min="15358" max="15358" width="15.7109375" style="1" customWidth="1"/>
    <col min="15359" max="15359" width="8.5703125" style="1" customWidth="1"/>
    <col min="15360" max="15363" width="7" style="1" customWidth="1"/>
    <col min="15364" max="15365" width="6.7109375" style="1" customWidth="1"/>
    <col min="15366" max="15366" width="0.5703125" style="1" customWidth="1"/>
    <col min="15367" max="15367" width="1.85546875" style="1" customWidth="1"/>
    <col min="15368" max="15611" width="9.140625" style="1"/>
    <col min="15612" max="15612" width="3.7109375" style="1" customWidth="1"/>
    <col min="15613" max="15613" width="16.7109375" style="1" customWidth="1"/>
    <col min="15614" max="15614" width="15.7109375" style="1" customWidth="1"/>
    <col min="15615" max="15615" width="8.5703125" style="1" customWidth="1"/>
    <col min="15616" max="15619" width="7" style="1" customWidth="1"/>
    <col min="15620" max="15621" width="6.7109375" style="1" customWidth="1"/>
    <col min="15622" max="15622" width="0.5703125" style="1" customWidth="1"/>
    <col min="15623" max="15623" width="1.85546875" style="1" customWidth="1"/>
    <col min="15624" max="15867" width="9.140625" style="1"/>
    <col min="15868" max="15868" width="3.7109375" style="1" customWidth="1"/>
    <col min="15869" max="15869" width="16.7109375" style="1" customWidth="1"/>
    <col min="15870" max="15870" width="15.7109375" style="1" customWidth="1"/>
    <col min="15871" max="15871" width="8.5703125" style="1" customWidth="1"/>
    <col min="15872" max="15875" width="7" style="1" customWidth="1"/>
    <col min="15876" max="15877" width="6.7109375" style="1" customWidth="1"/>
    <col min="15878" max="15878" width="0.5703125" style="1" customWidth="1"/>
    <col min="15879" max="15879" width="1.85546875" style="1" customWidth="1"/>
    <col min="15880" max="16123" width="9.140625" style="1"/>
    <col min="16124" max="16124" width="3.7109375" style="1" customWidth="1"/>
    <col min="16125" max="16125" width="16.7109375" style="1" customWidth="1"/>
    <col min="16126" max="16126" width="15.7109375" style="1" customWidth="1"/>
    <col min="16127" max="16127" width="8.5703125" style="1" customWidth="1"/>
    <col min="16128" max="16131" width="7" style="1" customWidth="1"/>
    <col min="16132" max="16133" width="6.7109375" style="1" customWidth="1"/>
    <col min="16134" max="16134" width="0.5703125" style="1" customWidth="1"/>
    <col min="16135" max="16135" width="1.85546875" style="1" customWidth="1"/>
    <col min="16136" max="16384" width="9.140625" style="1"/>
  </cols>
  <sheetData>
    <row r="1" spans="1:21" ht="15" customHeight="1" x14ac:dyDescent="0.2">
      <c r="B1" s="2" t="s">
        <v>115</v>
      </c>
      <c r="C1" s="2"/>
      <c r="D1" s="31"/>
      <c r="G1" s="48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</row>
    <row r="2" spans="1:21" ht="18.75" customHeight="1" x14ac:dyDescent="0.2">
      <c r="A2" s="222" t="s">
        <v>124</v>
      </c>
      <c r="B2" s="222"/>
      <c r="C2" s="222"/>
      <c r="D2" s="222"/>
      <c r="E2" s="222"/>
      <c r="F2" s="222"/>
      <c r="G2" s="222"/>
      <c r="H2" s="222"/>
      <c r="I2" s="222"/>
      <c r="J2" s="222"/>
      <c r="K2" s="222"/>
      <c r="L2" s="222"/>
      <c r="M2" s="222"/>
      <c r="N2" s="222"/>
      <c r="O2" s="222"/>
      <c r="P2" s="222"/>
      <c r="Q2" s="222"/>
      <c r="R2" s="222"/>
      <c r="S2" s="222"/>
    </row>
    <row r="3" spans="1:21" ht="14.25" customHeight="1" x14ac:dyDescent="0.2">
      <c r="H3" s="231" t="s">
        <v>122</v>
      </c>
      <c r="I3" s="231"/>
      <c r="J3" s="231"/>
      <c r="K3" s="231"/>
      <c r="L3" s="231"/>
      <c r="M3" s="231"/>
      <c r="N3" s="231"/>
      <c r="O3" s="231"/>
      <c r="P3" s="231"/>
      <c r="Q3" s="231"/>
      <c r="R3" s="231"/>
      <c r="S3" s="231"/>
    </row>
    <row r="4" spans="1:21" s="5" customFormat="1" ht="15" customHeight="1" x14ac:dyDescent="0.2">
      <c r="A4" s="224" t="s">
        <v>1</v>
      </c>
      <c r="B4" s="199" t="s">
        <v>2</v>
      </c>
      <c r="C4" s="199"/>
      <c r="D4" s="205" t="s">
        <v>3</v>
      </c>
      <c r="E4" s="225">
        <v>2008</v>
      </c>
      <c r="F4" s="225">
        <v>2009</v>
      </c>
      <c r="G4" s="225">
        <v>2010</v>
      </c>
      <c r="H4" s="225">
        <v>2011</v>
      </c>
      <c r="I4" s="225">
        <v>2012</v>
      </c>
      <c r="J4" s="225">
        <v>2013</v>
      </c>
      <c r="K4" s="225">
        <v>2014</v>
      </c>
      <c r="L4" s="225">
        <v>2015</v>
      </c>
      <c r="M4" s="225">
        <v>2016</v>
      </c>
      <c r="N4" s="225">
        <v>2017</v>
      </c>
      <c r="O4" s="225">
        <v>2018</v>
      </c>
      <c r="P4" s="225">
        <v>2019</v>
      </c>
      <c r="Q4" s="225">
        <v>2020</v>
      </c>
      <c r="R4" s="216" t="s">
        <v>123</v>
      </c>
      <c r="S4" s="217"/>
    </row>
    <row r="5" spans="1:21" s="5" customFormat="1" ht="15" customHeight="1" x14ac:dyDescent="0.2">
      <c r="A5" s="224"/>
      <c r="B5" s="199"/>
      <c r="C5" s="199"/>
      <c r="D5" s="205"/>
      <c r="E5" s="225"/>
      <c r="F5" s="225"/>
      <c r="G5" s="225"/>
      <c r="H5" s="225"/>
      <c r="I5" s="225"/>
      <c r="J5" s="225"/>
      <c r="K5" s="225"/>
      <c r="L5" s="225"/>
      <c r="M5" s="225"/>
      <c r="N5" s="225"/>
      <c r="O5" s="225"/>
      <c r="P5" s="225"/>
      <c r="Q5" s="225"/>
      <c r="R5" s="123" t="s">
        <v>4</v>
      </c>
      <c r="S5" s="123" t="s">
        <v>5</v>
      </c>
    </row>
    <row r="6" spans="1:21" s="5" customFormat="1" ht="13.5" customHeight="1" x14ac:dyDescent="0.2">
      <c r="A6" s="122">
        <v>1</v>
      </c>
      <c r="B6" s="199" t="s">
        <v>6</v>
      </c>
      <c r="C6" s="199"/>
      <c r="D6" s="120" t="s">
        <v>7</v>
      </c>
      <c r="E6" s="49">
        <f>Асгат!E6+Баяндэлгэр!E6+Dariganga!E6+munkhhaan!E6+Naran!E6+Ongon!E6+sukhbaatar!E6+Tuvshinshiree!E6+'Tumentsogt '!E6+'Uulbayan '!E6+khalzan!E6+erdenetsagaan!E6+'Baruu-Urt '!E6</f>
        <v>66</v>
      </c>
      <c r="F6" s="49">
        <f>Асгат!F6+Баяндэлгэр!F6+Dariganga!F6+munkhhaan!F6+Naran!F6+Ongon!F6+sukhbaatar!F6+Tuvshinshiree!F6+'Tumentsogt '!F6+'Uulbayan '!F6+khalzan!F6+erdenetsagaan!F6+'Baruu-Urt '!F6</f>
        <v>66</v>
      </c>
      <c r="G6" s="49">
        <f>Асгат!G6+Баяндэлгэр!G6+Dariganga!G6+munkhhaan!G6+Naran!G6+Ongon!G6+sukhbaatar!G6+Tuvshinshiree!G6+'Tumentsogt '!G6+'Uulbayan '!G6+khalzan!G6+erdenetsagaan!G6+'Baruu-Urt '!G6</f>
        <v>66</v>
      </c>
      <c r="H6" s="49">
        <f>Асгат!H6+Баяндэлгэр!H6+Dariganga!H6+munkhhaan!H6+Naran!H6+Ongon!H6+sukhbaatar!H6+Tuvshinshiree!H6+'Tumentsogt '!H6+'Uulbayan '!H6+khalzan!H6+erdenetsagaan!H6+'Baruu-Urt '!H6</f>
        <v>66</v>
      </c>
      <c r="I6" s="49">
        <f>Асгат!I6+Баяндэлгэр!I6+Dariganga!I6+munkhhaan!I6+Naran!I6+Ongon!I6+sukhbaatar!I6+Tuvshinshiree!I6+'Tumentsogt '!I6+'Uulbayan '!I6+khalzan!I6+erdenetsagaan!I6+'Baruu-Urt '!I6</f>
        <v>66</v>
      </c>
      <c r="J6" s="49">
        <f>Асгат!J6+Баяндэлгэр!J6+Dariganga!J6+munkhhaan!J6+Naran!J6+Ongon!J6+sukhbaatar!J6+Tuvshinshiree!J6+'Tumentsogt '!J6+'Uulbayan '!J6+khalzan!J6+erdenetsagaan!J6+'Baruu-Urt '!J6</f>
        <v>67</v>
      </c>
      <c r="K6" s="49">
        <f>Асгат!K6+Баяндэлгэр!K6+Dariganga!K6+munkhhaan!K6+Naran!K6+Ongon!K6+sukhbaatar!K6+Tuvshinshiree!K6+'Tumentsogt '!K6+'Uulbayan '!K6+khalzan!K6+erdenetsagaan!K6+'Baruu-Urt '!K6</f>
        <v>67</v>
      </c>
      <c r="L6" s="49">
        <f>Асгат!L6+Баяндэлгэр!L6+Dariganga!L6+munkhhaan!L6+Naran!L6+Ongon!L6+sukhbaatar!L6+Tuvshinshiree!L6+'Tumentsogt '!L6+'Uulbayan '!L6+khalzan!L6+erdenetsagaan!L6+'Baruu-Urt '!L6</f>
        <v>67</v>
      </c>
      <c r="M6" s="49">
        <f>Асгат!M6+Баяндэлгэр!M6+Dariganga!M6+munkhhaan!M6+Naran!M6+Ongon!M6+sukhbaatar!M6+Tuvshinshiree!M6+'Tumentsogt '!M6+'Uulbayan '!M6+khalzan!M6+erdenetsagaan!M6+'Baruu-Urt '!M6</f>
        <v>67</v>
      </c>
      <c r="N6" s="49">
        <f>Асгат!N6+Баяндэлгэр!N6+Dariganga!N6+munkhhaan!N6+Naran!N6+Ongon!N6+sukhbaatar!N6+Tuvshinshiree!N6+'Tumentsogt '!N6+'Uulbayan '!N6+khalzan!N6+erdenetsagaan!N6+'Baruu-Urt '!N6</f>
        <v>67</v>
      </c>
      <c r="O6" s="49">
        <f>Асгат!O6+Баяндэлгэр!O6+Dariganga!O6+munkhhaan!O6+Naran!O6+Ongon!O6+sukhbaatar!O6+Tuvshinshiree!O6+'Tumentsogt '!O6+'Uulbayan '!O6+khalzan!O6+erdenetsagaan!O6+'Baruu-Urt '!O6</f>
        <v>67</v>
      </c>
      <c r="P6" s="49">
        <f>Асгат!P6+Баяндэлгэр!P6+Dariganga!P6+munkhhaan!P6+Naran!P6+Ongon!P6+sukhbaatar!P6+Tuvshinshiree!P6+'Tumentsogt '!P6+'Uulbayan '!P6+khalzan!P6+erdenetsagaan!P6+'Baruu-Urt '!P6</f>
        <v>67</v>
      </c>
      <c r="Q6" s="49">
        <f>Асгат!Q6+Баяндэлгэр!Q6+Dariganga!Q6+munkhhaan!Q6+Naran!Q6+Ongon!Q6+sukhbaatar!Q6+Tuvshinshiree!Q6+'Tumentsogt '!Q6+'Uulbayan '!Q6+khalzan!Q6+erdenetsagaan!Q6+'Baruu-Urt '!Q6</f>
        <v>67</v>
      </c>
      <c r="R6" s="147">
        <f>Q6-P6</f>
        <v>0</v>
      </c>
      <c r="S6" s="127">
        <f>Q6/P6*100</f>
        <v>100</v>
      </c>
    </row>
    <row r="7" spans="1:21" s="5" customFormat="1" ht="13.5" customHeight="1" x14ac:dyDescent="0.2">
      <c r="A7" s="122">
        <v>2</v>
      </c>
      <c r="B7" s="199" t="s">
        <v>8</v>
      </c>
      <c r="C7" s="199"/>
      <c r="D7" s="120" t="s">
        <v>9</v>
      </c>
      <c r="E7" s="49">
        <f>Асгат!E7+Баяндэлгэр!E7+Dariganga!E7+munkhhaan!E7+Naran!E7+Ongon!E7+sukhbaatar!E7+Tuvshinshiree!E7+'Tumentsogt '!E7+'Uulbayan '!E7+khalzan!E7+erdenetsagaan!E7+'Baruu-Urt '!E7</f>
        <v>82287</v>
      </c>
      <c r="F7" s="49">
        <f>Асгат!F7+Баяндэлгэр!F7+Dariganga!F7+munkhhaan!F7+Naran!F7+Ongon!F7+sukhbaatar!F7+Tuvshinshiree!F7+'Tumentsogt '!F7+'Uulbayan '!F7+khalzan!F7+erdenetsagaan!F7+'Baruu-Urt '!F7</f>
        <v>82287</v>
      </c>
      <c r="G7" s="49">
        <f>Асгат!G7+Баяндэлгэр!G7+Dariganga!G7+munkhhaan!G7+Naran!G7+Ongon!G7+sukhbaatar!G7+Tuvshinshiree!G7+'Tumentsogt '!G7+'Uulbayan '!G7+khalzan!G7+erdenetsagaan!G7+'Baruu-Urt '!G7</f>
        <v>82287</v>
      </c>
      <c r="H7" s="49">
        <f>Асгат!H7+Баяндэлгэр!H7+Dariganga!H7+munkhhaan!H7+Naran!H7+Ongon!H7+sukhbaatar!H7+Tuvshinshiree!H7+'Tumentsogt '!H7+'Uulbayan '!H7+khalzan!H7+erdenetsagaan!H7+'Baruu-Urt '!H7</f>
        <v>82287</v>
      </c>
      <c r="I7" s="49">
        <f>Асгат!I7+Баяндэлгэр!I7+Dariganga!I7+munkhhaan!I7+Naran!I7+Ongon!I7+sukhbaatar!I7+Tuvshinshiree!I7+'Tumentsogt '!I7+'Uulbayan '!I7+khalzan!I7+erdenetsagaan!I7+'Baruu-Urt '!I7</f>
        <v>82287</v>
      </c>
      <c r="J7" s="49">
        <f>Асгат!J7+Баяндэлгэр!J7+Dariganga!J7+munkhhaan!J7+Naran!J7+Ongon!J7+sukhbaatar!J7+Tuvshinshiree!J7+'Tumentsogt '!J7+'Uulbayan '!J7+khalzan!J7+erdenetsagaan!J7+'Baruu-Urt '!J7</f>
        <v>82287</v>
      </c>
      <c r="K7" s="49">
        <f>Асгат!K7+Баяндэлгэр!K7+Dariganga!K7+munkhhaan!K7+Naran!K7+Ongon!K7+sukhbaatar!K7+Tuvshinshiree!K7+'Tumentsogt '!K7+'Uulbayan '!K7+khalzan!K7+erdenetsagaan!K7+'Baruu-Urt '!K7</f>
        <v>82287</v>
      </c>
      <c r="L7" s="49">
        <f>Асгат!L7+Баяндэлгэр!L7+Dariganga!L7+munkhhaan!L7+Naran!L7+Ongon!L7+sukhbaatar!L7+Tuvshinshiree!L7+'Tumentsogt '!L7+'Uulbayan '!L7+khalzan!L7+erdenetsagaan!L7+'Baruu-Urt '!L7</f>
        <v>82287</v>
      </c>
      <c r="M7" s="49">
        <f>Асгат!M7+Баяндэлгэр!M7+Dariganga!M7+munkhhaan!M7+Naran!M7+Ongon!M7+sukhbaatar!M7+Tuvshinshiree!M7+'Tumentsogt '!M7+'Uulbayan '!M7+khalzan!M7+erdenetsagaan!M7+'Baruu-Urt '!M7</f>
        <v>82287</v>
      </c>
      <c r="N7" s="49">
        <f>Асгат!N7+Баяндэлгэр!N7+Dariganga!N7+munkhhaan!N7+Naran!N7+Ongon!N7+sukhbaatar!N7+Tuvshinshiree!N7+'Tumentsogt '!N7+'Uulbayan '!N7+khalzan!N7+erdenetsagaan!N7+'Baruu-Urt '!N7</f>
        <v>82287</v>
      </c>
      <c r="O7" s="49">
        <f>Асгат!O7+Баяндэлгэр!O7+Dariganga!O7+munkhhaan!O7+Naran!O7+Ongon!O7+sukhbaatar!O7+Tuvshinshiree!O7+'Tumentsogt '!O7+'Uulbayan '!O7+khalzan!O7+erdenetsagaan!O7+'Baruu-Urt '!O7</f>
        <v>82287</v>
      </c>
      <c r="P7" s="49">
        <f>Асгат!P7+Баяндэлгэр!P7+Dariganga!P7+munkhhaan!P7+Naran!P7+Ongon!P7+sukhbaatar!P7+Tuvshinshiree!P7+'Tumentsogt '!P7+'Uulbayan '!P7+khalzan!P7+erdenetsagaan!P7+'Baruu-Urt '!P7</f>
        <v>82287</v>
      </c>
      <c r="Q7" s="49">
        <f>Асгат!Q7+Баяндэлгэр!Q7+Dariganga!Q7+munkhhaan!Q7+Naran!Q7+Ongon!Q7+sukhbaatar!Q7+Tuvshinshiree!Q7+'Tumentsogt '!Q7+'Uulbayan '!Q7+khalzan!Q7+erdenetsagaan!Q7+'Baruu-Urt '!Q7</f>
        <v>82287</v>
      </c>
      <c r="R7" s="147">
        <f t="shared" ref="R7:R70" si="0">Q7-P7</f>
        <v>0</v>
      </c>
      <c r="S7" s="127">
        <f t="shared" ref="S7:S70" si="1">Q7/P7*100</f>
        <v>100</v>
      </c>
    </row>
    <row r="8" spans="1:21" s="5" customFormat="1" ht="13.5" customHeight="1" x14ac:dyDescent="0.2">
      <c r="A8" s="122">
        <v>3</v>
      </c>
      <c r="B8" s="199" t="s">
        <v>10</v>
      </c>
      <c r="C8" s="199"/>
      <c r="D8" s="120" t="s">
        <v>11</v>
      </c>
      <c r="E8" s="49">
        <f>Асгат!E8+Баяндэлгэр!E8+Dariganga!E8+munkhhaan!E8+Naran!E8+Ongon!E8+sukhbaatar!E8+Tuvshinshiree!E8+'Tumentsogt '!E8+'Uulbayan '!E8+khalzan!E8+erdenetsagaan!E8+'Baruu-Urt '!E8</f>
        <v>1513</v>
      </c>
      <c r="F8" s="49">
        <f>Асгат!F8+Баяндэлгэр!F8+Dariganga!F8+munkhhaan!F8+Naran!F8+Ongon!F8+sukhbaatar!F8+Tuvshinshiree!F8+'Tumentsogt '!F8+'Uulbayan '!F8+khalzan!F8+erdenetsagaan!F8+'Baruu-Urt '!F8</f>
        <v>1513</v>
      </c>
      <c r="G8" s="49">
        <f>Асгат!G8+Баяндэлгэр!G8+Dariganga!G8+munkhhaan!G8+Naran!G8+Ongon!G8+sukhbaatar!G8+Tuvshinshiree!G8+'Tumentsogt '!G8+'Uulbayan '!G8+khalzan!G8+erdenetsagaan!G8+'Baruu-Urt '!G8</f>
        <v>1513</v>
      </c>
      <c r="H8" s="49">
        <f>Асгат!H8+Баяндэлгэр!H8+Dariganga!H8+munkhhaan!H8+Naran!H8+Ongon!H8+sukhbaatar!H8+Tuvshinshiree!H8+'Tumentsogt '!H8+'Uulbayan '!H8+khalzan!H8+erdenetsagaan!H8+'Baruu-Urt '!H8</f>
        <v>1513</v>
      </c>
      <c r="I8" s="49">
        <f>Асгат!I8+Баяндэлгэр!I8+Dariganga!I8+munkhhaan!I8+Naran!I8+Ongon!I8+sukhbaatar!I8+Tuvshinshiree!I8+'Tumentsogt '!I8+'Uulbayan '!I8+khalzan!I8+erdenetsagaan!I8+'Baruu-Urt '!I8</f>
        <v>1513</v>
      </c>
      <c r="J8" s="49">
        <f>Асгат!J8+Баяндэлгэр!J8+Dariganga!J8+munkhhaan!J8+Naran!J8+Ongon!J8+sukhbaatar!J8+Tuvshinshiree!J8+'Tumentsogt '!J8+'Uulbayan '!J8+khalzan!J8+erdenetsagaan!J8+'Baruu-Urt '!J8</f>
        <v>1513</v>
      </c>
      <c r="K8" s="49">
        <f>Асгат!K8+Баяндэлгэр!K8+Dariganga!K8+munkhhaan!K8+Naran!K8+Ongon!K8+sukhbaatar!K8+Tuvshinshiree!K8+'Tumentsogt '!K8+'Uulbayan '!K8+khalzan!K8+erdenetsagaan!K8+'Baruu-Urt '!K8</f>
        <v>1513</v>
      </c>
      <c r="L8" s="49">
        <f>Асгат!L8+Баяндэлгэр!L8+Dariganga!L8+munkhhaan!L8+Naran!L8+Ongon!L8+sukhbaatar!L8+Tuvshinshiree!L8+'Tumentsogt '!L8+'Uulbayan '!L8+khalzan!L8+erdenetsagaan!L8+'Baruu-Urt '!L8</f>
        <v>1513</v>
      </c>
      <c r="M8" s="49">
        <f>Асгат!M8+Баяндэлгэр!M8+Dariganga!M8+munkhhaan!M8+Naran!M8+Ongon!M8+sukhbaatar!M8+Tuvshinshiree!M8+'Tumentsogt '!M8+'Uulbayan '!M8+khalzan!M8+erdenetsagaan!M8+'Baruu-Urt '!M8</f>
        <v>1513</v>
      </c>
      <c r="N8" s="49">
        <f>Асгат!N8+Баяндэлгэр!N8+Dariganga!N8+munkhhaan!N8+Naran!N8+Ongon!N8+sukhbaatar!N8+Tuvshinshiree!N8+'Tumentsogt '!N8+'Uulbayan '!N8+khalzan!N8+erdenetsagaan!N8+'Baruu-Urt '!N8</f>
        <v>1513</v>
      </c>
      <c r="O8" s="49">
        <f>Асгат!O8+Баяндэлгэр!O8+Dariganga!O8+munkhhaan!O8+Naran!O8+Ongon!O8+sukhbaatar!O8+Tuvshinshiree!O8+'Tumentsogt '!O8+'Uulbayan '!O8+khalzan!O8+erdenetsagaan!O8+'Baruu-Urt '!O8</f>
        <v>1513</v>
      </c>
      <c r="P8" s="49">
        <f>Асгат!P8+Баяндэлгэр!P8+Dariganga!P8+munkhhaan!P8+Naran!P8+Ongon!P8+sukhbaatar!P8+Tuvshinshiree!P8+'Tumentsogt '!P8+'Uulbayan '!P8+khalzan!P8+erdenetsagaan!P8+'Baruu-Urt '!P8</f>
        <v>1513</v>
      </c>
      <c r="Q8" s="49">
        <f>Асгат!Q8+Баяндэлгэр!Q8+Dariganga!Q8+munkhhaan!Q8+Naran!Q8+Ongon!Q8+sukhbaatar!Q8+Tuvshinshiree!Q8+'Tumentsogt '!Q8+'Uulbayan '!Q8+khalzan!Q8+erdenetsagaan!Q8+'Baruu-Urt '!Q8</f>
        <v>1513</v>
      </c>
      <c r="R8" s="147">
        <f t="shared" si="0"/>
        <v>0</v>
      </c>
      <c r="S8" s="127">
        <f t="shared" si="1"/>
        <v>100</v>
      </c>
    </row>
    <row r="9" spans="1:21" s="5" customFormat="1" ht="18" customHeight="1" x14ac:dyDescent="0.2">
      <c r="A9" s="8">
        <v>4</v>
      </c>
      <c r="B9" s="209" t="s">
        <v>12</v>
      </c>
      <c r="C9" s="209"/>
      <c r="D9" s="9" t="s">
        <v>13</v>
      </c>
      <c r="E9" s="49">
        <f>Асгат!E9+Баяндэлгэр!E9+Dariganga!E9+munkhhaan!E9+Naran!E9+Ongon!E9+sukhbaatar!E9+Tuvshinshiree!E9+'Tumentsogt '!E9+'Uulbayan '!E9+khalzan!E9+erdenetsagaan!E9+'Baruu-Urt '!E9</f>
        <v>14620</v>
      </c>
      <c r="F9" s="49">
        <f>Асгат!F9+Баяндэлгэр!F9+Dariganga!F9+munkhhaan!F9+Naran!F9+Ongon!F9+sukhbaatar!F9+Tuvshinshiree!F9+'Tumentsogt '!F9+'Uulbayan '!F9+khalzan!F9+erdenetsagaan!F9+'Baruu-Urt '!F9</f>
        <v>15191</v>
      </c>
      <c r="G9" s="49">
        <f>Асгат!G9+Баяндэлгэр!G9+Dariganga!G9+munkhhaan!G9+Naran!G9+Ongon!G9+sukhbaatar!G9+Tuvshinshiree!G9+'Tumentsogt '!G9+'Uulbayan '!G9+khalzan!G9+erdenetsagaan!G9+'Baruu-Urt '!G9</f>
        <v>15486</v>
      </c>
      <c r="H9" s="49">
        <f>Асгат!H9+Баяндэлгэр!H9+Dariganga!H9+munkhhaan!H9+Naran!H9+Ongon!H9+sukhbaatar!H9+Tuvshinshiree!H9+'Tumentsogt '!H9+'Uulbayan '!H9+khalzan!H9+erdenetsagaan!H9+'Baruu-Urt '!H9</f>
        <v>15767</v>
      </c>
      <c r="I9" s="49">
        <f>Асгат!I9+Баяндэлгэр!I9+Dariganga!I9+munkhhaan!I9+Naran!I9+Ongon!I9+sukhbaatar!I9+Tuvshinshiree!I9+'Tumentsogt '!I9+'Uulbayan '!I9+khalzan!I9+erdenetsagaan!I9+'Baruu-Urt '!I9</f>
        <v>15984</v>
      </c>
      <c r="J9" s="49">
        <f>Асгат!J9+Баяндэлгэр!J9+Dariganga!J9+munkhhaan!J9+Naran!J9+Ongon!J9+sukhbaatar!J9+Tuvshinshiree!J9+'Tumentsogt '!J9+'Uulbayan '!J9+khalzan!J9+erdenetsagaan!J9+'Baruu-Urt '!J9</f>
        <v>16413</v>
      </c>
      <c r="K9" s="49">
        <f>Асгат!K9+Баяндэлгэр!K9+Dariganga!K9+munkhhaan!K9+Naran!K9+Ongon!K9+sukhbaatar!K9+Tuvshinshiree!K9+'Tumentsogt '!K9+'Uulbayan '!K9+khalzan!K9+erdenetsagaan!K9+'Baruu-Urt '!K9</f>
        <v>16679</v>
      </c>
      <c r="L9" s="49">
        <f>Асгат!L9+Баяндэлгэр!L9+Dariganga!L9+munkhhaan!L9+Naran!L9+Ongon!L9+sukhbaatar!L9+Tuvshinshiree!L9+'Tumentsogt '!L9+'Uulbayan '!L9+khalzan!L9+erdenetsagaan!L9+'Baruu-Urt '!L9</f>
        <v>17251</v>
      </c>
      <c r="M9" s="49">
        <f>Асгат!M9+Баяндэлгэр!M9+Dariganga!M9+munkhhaan!M9+Naran!M9+Ongon!M9+sukhbaatar!M9+Tuvshinshiree!M9+'Tumentsogt '!M9+'Uulbayan '!M9+khalzan!M9+erdenetsagaan!M9+'Baruu-Urt '!M9</f>
        <v>17561</v>
      </c>
      <c r="N9" s="49">
        <f>Асгат!N9+Баяндэлгэр!N9+Dariganga!N9+munkhhaan!N9+Naran!N9+Ongon!N9+sukhbaatar!N9+Tuvshinshiree!N9+'Tumentsogt '!N9+'Uulbayan '!N9+khalzan!N9+erdenetsagaan!N9+'Baruu-Urt '!N9</f>
        <v>18005</v>
      </c>
      <c r="O9" s="49">
        <f>Асгат!O9+Баяндэлгэр!O9+Dariganga!O9+munkhhaan!O9+Naran!O9+Ongon!O9+sukhbaatar!O9+Tuvshinshiree!O9+'Tumentsogt '!O9+'Uulbayan '!O9+khalzan!O9+erdenetsagaan!O9+'Baruu-Urt '!O9</f>
        <v>18268</v>
      </c>
      <c r="P9" s="49">
        <f>Асгат!P9+Баяндэлгэр!P9+Dariganga!P9+munkhhaan!P9+Naran!P9+Ongon!P9+sukhbaatar!P9+Tuvshinshiree!P9+'Tumentsogt '!P9+'Uulbayan '!P9+khalzan!P9+erdenetsagaan!P9+'Baruu-Urt '!P9</f>
        <v>18424</v>
      </c>
      <c r="Q9" s="49">
        <f>Асгат!Q9+Баяндэлгэр!Q9+Dariganga!Q9+munkhhaan!Q9+Naran!Q9+Ongon!Q9+sukhbaatar!Q9+Tuvshinshiree!Q9+'Tumentsogt '!Q9+'Uulbayan '!Q9+khalzan!Q9+erdenetsagaan!Q9+'Baruu-Urt '!Q9</f>
        <v>18294</v>
      </c>
      <c r="R9" s="147">
        <f t="shared" si="0"/>
        <v>-130</v>
      </c>
      <c r="S9" s="127">
        <f t="shared" si="1"/>
        <v>99.294398610508026</v>
      </c>
    </row>
    <row r="10" spans="1:21" s="5" customFormat="1" ht="13.5" customHeight="1" x14ac:dyDescent="0.2">
      <c r="A10" s="122">
        <v>5</v>
      </c>
      <c r="B10" s="199" t="s">
        <v>14</v>
      </c>
      <c r="C10" s="199"/>
      <c r="D10" s="120" t="s">
        <v>13</v>
      </c>
      <c r="E10" s="49">
        <f>Асгат!E10+Баяндэлгэр!E10+Dariganga!E10+munkhhaan!E10+Naran!E10+Ongon!E10+sukhbaatar!E10+Tuvshinshiree!E10+'Tumentsogt '!E10+'Uulbayan '!E10+khalzan!E10+erdenetsagaan!E10+'Baruu-Urt '!E10</f>
        <v>6932</v>
      </c>
      <c r="F10" s="49">
        <f>Асгат!F10+Баяндэлгэр!F10+Dariganga!F10+munkhhaan!F10+Naran!F10+Ongon!F10+sukhbaatar!F10+Tuvshinshiree!F10+'Tumentsogt '!F10+'Uulbayan '!F10+khalzan!F10+erdenetsagaan!F10+'Baruu-Urt '!F10</f>
        <v>7407</v>
      </c>
      <c r="G10" s="49">
        <f>Асгат!G10+Баяндэлгэр!G10+Dariganga!G10+munkhhaan!G10+Naran!G10+Ongon!G10+sukhbaatar!G10+Tuvshinshiree!G10+'Tumentsogt '!G10+'Uulbayan '!G10+khalzan!G10+erdenetsagaan!G10+'Baruu-Urt '!G10</f>
        <v>7652</v>
      </c>
      <c r="H10" s="49">
        <f>Асгат!H10+Баяндэлгэр!H10+Dariganga!H10+munkhhaan!H10+Naran!H10+Ongon!H10+sukhbaatar!H10+Tuvshinshiree!H10+'Tumentsogt '!H10+'Uulbayan '!H10+khalzan!H10+erdenetsagaan!H10+'Baruu-Urt '!H10</f>
        <v>8000</v>
      </c>
      <c r="I10" s="49">
        <f>Асгат!I10+Баяндэлгэр!I10+Dariganga!I10+munkhhaan!I10+Naran!I10+Ongon!I10+sukhbaatar!I10+Tuvshinshiree!I10+'Tumentsogt '!I10+'Uulbayan '!I10+khalzan!I10+erdenetsagaan!I10+'Baruu-Urt '!I10</f>
        <v>8461</v>
      </c>
      <c r="J10" s="49">
        <f>Асгат!J10+Баяндэлгэр!J10+Dariganga!J10+munkhhaan!J10+Naran!J10+Ongon!J10+sukhbaatar!J10+Tuvshinshiree!J10+'Tumentsogt '!J10+'Uulbayan '!J10+khalzan!J10+erdenetsagaan!J10+'Baruu-Urt '!J10</f>
        <v>8874</v>
      </c>
      <c r="K10" s="49">
        <f>Асгат!K10+Баяндэлгэр!K10+Dariganga!K10+munkhhaan!K10+Naran!K10+Ongon!K10+sukhbaatar!K10+Tuvshinshiree!K10+'Tumentsogt '!K10+'Uulbayan '!K10+khalzan!K10+erdenetsagaan!K10+'Baruu-Urt '!K10</f>
        <v>8981</v>
      </c>
      <c r="L10" s="49">
        <f>Асгат!L10+Баяндэлгэр!L10+Dariganga!L10+munkhhaan!L10+Naran!L10+Ongon!L10+sukhbaatar!L10+Tuvshinshiree!L10+'Tumentsogt '!L10+'Uulbayan '!L10+khalzan!L10+erdenetsagaan!L10+'Baruu-Urt '!L10</f>
        <v>9108</v>
      </c>
      <c r="M10" s="49">
        <f>Асгат!M10+Баяндэлгэр!M10+Dariganga!M10+munkhhaan!M10+Naran!M10+Ongon!M10+sukhbaatar!M10+Tuvshinshiree!M10+'Tumentsogt '!M10+'Uulbayan '!M10+khalzan!M10+erdenetsagaan!M10+'Baruu-Urt '!M10</f>
        <v>9582</v>
      </c>
      <c r="N10" s="49">
        <f>Асгат!N10+Баяндэлгэр!N10+Dariganga!N10+munkhhaan!N10+Naran!N10+Ongon!N10+sukhbaatar!N10+Tuvshinshiree!N10+'Tumentsogt '!N10+'Uulbayan '!N10+khalzan!N10+erdenetsagaan!N10+'Baruu-Urt '!N10</f>
        <v>9838</v>
      </c>
      <c r="O10" s="49">
        <f>Асгат!O10+Баяндэлгэр!O10+Dariganga!O10+munkhhaan!O10+Naran!O10+Ongon!O10+sukhbaatar!O10+Tuvshinshiree!O10+'Tumentsogt '!O10+'Uulbayan '!O10+khalzan!O10+erdenetsagaan!O10+'Baruu-Urt '!O10</f>
        <v>9005</v>
      </c>
      <c r="P10" s="49">
        <f>Асгат!P10+Баяндэлгэр!P10+Dariganga!P10+munkhhaan!P10+Naran!P10+Ongon!P10+sukhbaatar!P10+Tuvshinshiree!P10+'Tumentsogt '!P10+'Uulbayan '!P10+khalzan!P10+erdenetsagaan!P10+'Baruu-Urt '!P10</f>
        <v>9165</v>
      </c>
      <c r="Q10" s="49">
        <f>Асгат!Q10+Баяндэлгэр!Q10+Dariganga!Q10+munkhhaan!Q10+Naran!Q10+Ongon!Q10+sukhbaatar!Q10+Tuvshinshiree!Q10+'Tumentsogt '!Q10+'Uulbayan '!Q10+khalzan!Q10+erdenetsagaan!Q10+'Baruu-Urt '!Q10</f>
        <v>9997</v>
      </c>
      <c r="R10" s="147">
        <f t="shared" si="0"/>
        <v>832</v>
      </c>
      <c r="S10" s="127">
        <f t="shared" si="1"/>
        <v>109.07801418439715</v>
      </c>
    </row>
    <row r="11" spans="1:21" s="5" customFormat="1" ht="13.5" customHeight="1" x14ac:dyDescent="0.2">
      <c r="A11" s="122">
        <v>6</v>
      </c>
      <c r="B11" s="199" t="s">
        <v>15</v>
      </c>
      <c r="C11" s="199"/>
      <c r="D11" s="120" t="s">
        <v>13</v>
      </c>
      <c r="E11" s="49">
        <f>Асгат!E11+Баяндэлгэр!E11+Dariganga!E11+munkhhaan!E11+Naran!E11+Ongon!E11+sukhbaatar!E11+Tuvshinshiree!E11+'Tumentsogt '!E11+'Uulbayan '!E11+khalzan!E11+erdenetsagaan!E11+'Baruu-Urt '!E11</f>
        <v>7688</v>
      </c>
      <c r="F11" s="49">
        <f>Асгат!F11+Баяндэлгэр!F11+Dariganga!F11+munkhhaan!F11+Naran!F11+Ongon!F11+sukhbaatar!F11+Tuvshinshiree!F11+'Tumentsogt '!F11+'Uulbayan '!F11+khalzan!F11+erdenetsagaan!F11+'Baruu-Urt '!F11</f>
        <v>7784</v>
      </c>
      <c r="G11" s="49">
        <f>Асгат!G11+Баяндэлгэр!G11+Dariganga!G11+munkhhaan!G11+Naran!G11+Ongon!G11+sukhbaatar!G11+Tuvshinshiree!G11+'Tumentsogt '!G11+'Uulbayan '!G11+khalzan!G11+erdenetsagaan!G11+'Baruu-Urt '!G11</f>
        <v>7834</v>
      </c>
      <c r="H11" s="49">
        <f>Асгат!H11+Баяндэлгэр!H11+Dariganga!H11+munkhhaan!H11+Naran!H11+Ongon!H11+sukhbaatar!H11+Tuvshinshiree!H11+'Tumentsogt '!H11+'Uulbayan '!H11+khalzan!H11+erdenetsagaan!H11+'Baruu-Urt '!H11</f>
        <v>7767</v>
      </c>
      <c r="I11" s="49">
        <f>Асгат!I11+Баяндэлгэр!I11+Dariganga!I11+munkhhaan!I11+Naran!I11+Ongon!I11+sukhbaatar!I11+Tuvshinshiree!I11+'Tumentsogt '!I11+'Uulbayan '!I11+khalzan!I11+erdenetsagaan!I11+'Baruu-Urt '!I11</f>
        <v>7523</v>
      </c>
      <c r="J11" s="49">
        <f>Асгат!J11+Баяндэлгэр!J11+Dariganga!J11+munkhhaan!J11+Naran!J11+Ongon!J11+sukhbaatar!J11+Tuvshinshiree!J11+'Tumentsogt '!J11+'Uulbayan '!J11+khalzan!J11+erdenetsagaan!J11+'Baruu-Urt '!J11</f>
        <v>7539</v>
      </c>
      <c r="K11" s="49">
        <f>Асгат!K11+Баяндэлгэр!K11+Dariganga!K11+munkhhaan!K11+Naran!K11+Ongon!K11+sukhbaatar!K11+Tuvshinshiree!K11+'Tumentsogt '!K11+'Uulbayan '!K11+khalzan!K11+erdenetsagaan!K11+'Baruu-Urt '!K11</f>
        <v>7698</v>
      </c>
      <c r="L11" s="49">
        <f>Асгат!L11+Баяндэлгэр!L11+Dariganga!L11+munkhhaan!L11+Naran!L11+Ongon!L11+sukhbaatar!L11+Tuvshinshiree!L11+'Tumentsogt '!L11+'Uulbayan '!L11+khalzan!L11+erdenetsagaan!L11+'Baruu-Urt '!L11</f>
        <v>8143</v>
      </c>
      <c r="M11" s="49">
        <f>Асгат!M11+Баяндэлгэр!M11+Dariganga!M11+munkhhaan!M11+Naran!M11+Ongon!M11+sukhbaatar!M11+Tuvshinshiree!M11+'Tumentsogt '!M11+'Uulbayan '!M11+khalzan!M11+erdenetsagaan!M11+'Baruu-Urt '!M11</f>
        <v>7979</v>
      </c>
      <c r="N11" s="49">
        <f>Асгат!N11+Баяндэлгэр!N11+Dariganga!N11+munkhhaan!N11+Naran!N11+Ongon!N11+sukhbaatar!N11+Tuvshinshiree!N11+'Tumentsogt '!N11+'Uulbayan '!N11+khalzan!N11+erdenetsagaan!N11+'Baruu-Urt '!N11</f>
        <v>8167</v>
      </c>
      <c r="O11" s="49">
        <f>Асгат!O11+Баяндэлгэр!O11+Dariganga!O11+munkhhaan!O11+Naran!O11+Ongon!O11+sukhbaatar!O11+Tuvshinshiree!O11+'Tumentsogt '!O11+'Uulbayan '!O11+khalzan!O11+erdenetsagaan!O11+'Baruu-Urt '!O11</f>
        <v>9263</v>
      </c>
      <c r="P11" s="49">
        <f>Асгат!P11+Баяндэлгэр!P11+Dariganga!P11+munkhhaan!P11+Naran!P11+Ongon!P11+sukhbaatar!P11+Tuvshinshiree!P11+'Tumentsogt '!P11+'Uulbayan '!P11+khalzan!P11+erdenetsagaan!P11+'Baruu-Urt '!P11</f>
        <v>9259</v>
      </c>
      <c r="Q11" s="49">
        <f>Асгат!Q11+Баяндэлгэр!Q11+Dariganga!Q11+munkhhaan!Q11+Naran!Q11+Ongon!Q11+sukhbaatar!Q11+Tuvshinshiree!Q11+'Tumentsogt '!Q11+'Uulbayan '!Q11+khalzan!Q11+erdenetsagaan!Q11+'Baruu-Urt '!Q11</f>
        <v>8297</v>
      </c>
      <c r="R11" s="147">
        <f t="shared" si="0"/>
        <v>-962</v>
      </c>
      <c r="S11" s="127">
        <f t="shared" si="1"/>
        <v>89.610109083054326</v>
      </c>
    </row>
    <row r="12" spans="1:21" s="5" customFormat="1" ht="13.5" customHeight="1" x14ac:dyDescent="0.2">
      <c r="A12" s="122">
        <v>7</v>
      </c>
      <c r="B12" s="199" t="s">
        <v>16</v>
      </c>
      <c r="C12" s="199"/>
      <c r="D12" s="120" t="s">
        <v>17</v>
      </c>
      <c r="E12" s="86">
        <f>E11/E9*100</f>
        <v>52.585499316005468</v>
      </c>
      <c r="F12" s="86">
        <f t="shared" ref="F12:N12" si="2">F11/F9*100</f>
        <v>51.240866302415903</v>
      </c>
      <c r="G12" s="86">
        <f t="shared" si="2"/>
        <v>50.58762753454733</v>
      </c>
      <c r="H12" s="86">
        <f t="shared" si="2"/>
        <v>49.261114986998159</v>
      </c>
      <c r="I12" s="86">
        <f t="shared" si="2"/>
        <v>47.065815815815817</v>
      </c>
      <c r="J12" s="86">
        <f t="shared" si="2"/>
        <v>45.933101809541213</v>
      </c>
      <c r="K12" s="86">
        <f t="shared" si="2"/>
        <v>46.153846153846153</v>
      </c>
      <c r="L12" s="86">
        <f t="shared" si="2"/>
        <v>47.203060692133789</v>
      </c>
      <c r="M12" s="86">
        <f t="shared" si="2"/>
        <v>45.435909116792892</v>
      </c>
      <c r="N12" s="86">
        <f t="shared" si="2"/>
        <v>45.359622327131355</v>
      </c>
      <c r="O12" s="49">
        <f>Асгат!O12+Баяндэлгэр!O12+Dariganga!O12+munkhhaan!O12+Naran!O12+Ongon!O12+sukhbaatar!O12+Tuvshinshiree!O12+'Tumentsogt '!O12+'Uulbayan '!O12+khalzan!O12+erdenetsagaan!O12+'Baruu-Urt '!O12</f>
        <v>777.69216117142525</v>
      </c>
      <c r="P12" s="49">
        <f>Асгат!P12+Баяндэлгэр!P12+Dariganga!P12+munkhhaan!P12+Naran!P12+Ongon!P12+sukhbaatar!P12+Tuvshinshiree!P12+'Tumentsogt '!P12+'Uulbayan '!P12+khalzan!P12+erdenetsagaan!P12+'Baruu-Urt '!P12</f>
        <v>774.10112641495277</v>
      </c>
      <c r="Q12" s="49">
        <f>Асгат!Q12+Баяндэлгэр!Q12+Dariganga!Q12+munkhhaan!Q12+Naran!Q12+Ongon!Q12+sukhbaatar!Q12+Tuvshinshiree!Q12+'Tumentsogt '!Q12+'Uulbayan '!Q12+khalzan!Q12+erdenetsagaan!Q12+'Baruu-Urt '!Q12</f>
        <v>770.33863647749649</v>
      </c>
      <c r="R12" s="147">
        <f t="shared" si="0"/>
        <v>-3.7624899374562801</v>
      </c>
      <c r="S12" s="127">
        <f t="shared" si="1"/>
        <v>99.513953692990825</v>
      </c>
    </row>
    <row r="13" spans="1:21" s="5" customFormat="1" ht="13.5" customHeight="1" x14ac:dyDescent="0.2">
      <c r="A13" s="122">
        <v>8</v>
      </c>
      <c r="B13" s="199" t="s">
        <v>18</v>
      </c>
      <c r="C13" s="199"/>
      <c r="D13" s="120" t="s">
        <v>13</v>
      </c>
      <c r="E13" s="49">
        <f>Асгат!E13+Баяндэлгэр!E13+Dariganga!E13+munkhhaan!E13+Naran!E13+Ongon!E13+sukhbaatar!E13+Tuvshinshiree!E13+'Tumentsogt '!E13+'Uulbayan '!E13+khalzan!E13+erdenetsagaan!E13+'Baruu-Urt '!E13</f>
        <v>3667</v>
      </c>
      <c r="F13" s="49">
        <f>Асгат!F13+Баяндэлгэр!F13+Dariganga!F13+munkhhaan!F13+Naran!F13+Ongon!F13+sukhbaatar!F13+Tuvshinshiree!F13+'Tumentsogt '!F13+'Uulbayan '!F13+khalzan!F13+erdenetsagaan!F13+'Baruu-Urt '!F13</f>
        <v>3969</v>
      </c>
      <c r="G13" s="49">
        <f>Асгат!G13+Баяндэлгэр!G13+Dariganga!G13+munkhhaan!G13+Naran!G13+Ongon!G13+sukhbaatar!G13+Tuvshinshiree!G13+'Tumentsogt '!G13+'Uulbayan '!G13+khalzan!G13+erdenetsagaan!G13+'Baruu-Urt '!G13</f>
        <v>4070</v>
      </c>
      <c r="H13" s="49">
        <f>Асгат!H13+Баяндэлгэр!H13+Dariganga!H13+munkhhaan!H13+Naran!H13+Ongon!H13+sukhbaatar!H13+Tuvshinshiree!H13+'Tumentsogt '!H13+'Uulbayan '!H13+khalzan!H13+erdenetsagaan!H13+'Baruu-Urt '!H13</f>
        <v>4345</v>
      </c>
      <c r="I13" s="49">
        <f>Асгат!I13+Баяндэлгэр!I13+Dariganga!I13+munkhhaan!I13+Naran!I13+Ongon!I13+sukhbaatar!I13+Tuvshinshiree!I13+'Tumentsogt '!I13+'Uulbayan '!I13+khalzan!I13+erdenetsagaan!I13+'Baruu-Urt '!I13</f>
        <v>4613</v>
      </c>
      <c r="J13" s="49">
        <f>Асгат!J13+Баяндэлгэр!J13+Dariganga!J13+munkhhaan!J13+Naran!J13+Ongon!J13+sukhbaatar!J13+Tuvshinshiree!J13+'Tumentsogt '!J13+'Uulbayan '!J13+khalzan!J13+erdenetsagaan!J13+'Baruu-Urt '!J13</f>
        <v>4798</v>
      </c>
      <c r="K13" s="49">
        <f>Асгат!K13+Баяндэлгэр!K13+Dariganga!K13+munkhhaan!K13+Naran!K13+Ongon!K13+sukhbaatar!K13+Tuvshinshiree!K13+'Tumentsogt '!K13+'Uulbayan '!K13+khalzan!K13+erdenetsagaan!K13+'Baruu-Urt '!K13</f>
        <v>4938</v>
      </c>
      <c r="L13" s="49">
        <f>Асгат!L13+Баяндэлгэр!L13+Dariganga!L13+munkhhaan!L13+Naran!L13+Ongon!L13+sukhbaatar!L13+Tuvshinshiree!L13+'Tumentsogt '!L13+'Uulbayan '!L13+khalzan!L13+erdenetsagaan!L13+'Baruu-Urt '!L13</f>
        <v>2437</v>
      </c>
      <c r="M13" s="13">
        <f>Асгат!M13+Баяндэлгэр!M13+Dariganga!M13+munkhhaan!M13+Naran!M13+Ongon!M13+sukhbaatar!M13+Tuvshinshiree!M13+'Tumentsogt '!M13+'Uulbayan '!M13+khalzan!M13+erdenetsagaan!M13+'Baruu-Urt '!M13</f>
        <v>5757</v>
      </c>
      <c r="N13" s="49">
        <f>Асгат!N13+Баяндэлгэр!N13+Dariganga!N13+munkhhaan!N13+Naran!N13+Ongon!N13+sukhbaatar!N13+Tuvshinshiree!N13+'Tumentsogt '!N13+'Uulbayan '!N13+khalzan!N13+erdenetsagaan!N13+'Baruu-Urt '!N13</f>
        <v>5894</v>
      </c>
      <c r="O13" s="49">
        <f>Асгат!O13+Баяндэлгэр!O13+Dariganga!O13+munkhhaan!O13+Naran!O13+Ongon!O13+sukhbaatar!O13+Tuvshinshiree!O13+'Tumentsogt '!O13+'Uulbayan '!O13+khalzan!O13+erdenetsagaan!O13+'Baruu-Urt '!O13</f>
        <v>5553</v>
      </c>
      <c r="P13" s="49">
        <f>Асгат!P13+Баяндэлгэр!P13+Dariganga!P13+munkhhaan!P13+Naran!P13+Ongon!P13+sukhbaatar!P13+Tuvshinshiree!P13+'Tumentsogt '!P13+'Uulbayan '!P13+khalzan!P13+erdenetsagaan!P13+'Baruu-Urt '!P13</f>
        <v>0</v>
      </c>
      <c r="Q13" s="49">
        <f>Асгат!Q13+Баяндэлгэр!Q13+Dariganga!Q13+munkhhaan!Q13+Naran!Q13+Ongon!Q13+sukhbaatar!Q13+Tuvshinshiree!Q13+'Tumentsogt '!Q13+'Uulbayan '!Q13+khalzan!Q13+erdenetsagaan!Q13+'Baruu-Urt '!Q13</f>
        <v>6373</v>
      </c>
      <c r="R13" s="147">
        <f t="shared" si="0"/>
        <v>6373</v>
      </c>
      <c r="S13" s="127" t="e">
        <f t="shared" si="1"/>
        <v>#DIV/0!</v>
      </c>
    </row>
    <row r="14" spans="1:21" s="5" customFormat="1" ht="13.5" customHeight="1" x14ac:dyDescent="0.2">
      <c r="A14" s="122">
        <v>9</v>
      </c>
      <c r="B14" s="213" t="s">
        <v>19</v>
      </c>
      <c r="C14" s="213"/>
      <c r="D14" s="120" t="s">
        <v>17</v>
      </c>
      <c r="E14" s="86">
        <f>E13/E9*100</f>
        <v>25.082079343365255</v>
      </c>
      <c r="F14" s="86">
        <f t="shared" ref="F14:N14" si="3">F13/F9*100</f>
        <v>26.127312224343363</v>
      </c>
      <c r="G14" s="86">
        <f t="shared" si="3"/>
        <v>26.281802918765333</v>
      </c>
      <c r="H14" s="86">
        <f t="shared" si="3"/>
        <v>27.557556922686622</v>
      </c>
      <c r="I14" s="86">
        <f t="shared" si="3"/>
        <v>28.86011011011011</v>
      </c>
      <c r="J14" s="86">
        <f t="shared" si="3"/>
        <v>29.232925120331444</v>
      </c>
      <c r="K14" s="86">
        <f t="shared" si="3"/>
        <v>29.6060914922957</v>
      </c>
      <c r="L14" s="86">
        <f t="shared" si="3"/>
        <v>14.126717291751204</v>
      </c>
      <c r="M14" s="86">
        <f t="shared" si="3"/>
        <v>32.782871134901207</v>
      </c>
      <c r="N14" s="86">
        <f t="shared" si="3"/>
        <v>32.735351291307971</v>
      </c>
      <c r="O14" s="49">
        <f>Асгат!O14+Баяндэлгэр!O14+Dariganga!O14+munkhhaan!O14+Naran!O14+Ongon!O14+sukhbaatar!O14+Tuvshinshiree!O14+'Tumentsogt '!O14+'Uulbayan '!O14+khalzan!O14+erdenetsagaan!O14+'Baruu-Urt '!O14</f>
        <v>251.26165029194243</v>
      </c>
      <c r="P14" s="49">
        <f>Асгат!P14+Баяндэлгэр!P14+Dariganga!P14+munkhhaan!P14+Naran!P14+Ongon!P14+sukhbaatar!P14+Tuvshinshiree!P14+'Tumentsogt '!P14+'Uulbayan '!P14+khalzan!P14+erdenetsagaan!P14+'Baruu-Urt '!P14</f>
        <v>0</v>
      </c>
      <c r="Q14" s="49">
        <f>Асгат!Q14+Баяндэлгэр!Q14+Dariganga!Q14+munkhhaan!Q14+Naran!Q14+Ongon!Q14+sukhbaatar!Q14+Tuvshinshiree!Q14+'Tumentsogt '!Q14+'Uulbayan '!Q14+khalzan!Q14+erdenetsagaan!Q14+'Baruu-Urt '!Q14</f>
        <v>332.02376945634592</v>
      </c>
      <c r="R14" s="147">
        <f t="shared" si="0"/>
        <v>332.02376945634592</v>
      </c>
      <c r="S14" s="127" t="e">
        <f t="shared" si="1"/>
        <v>#DIV/0!</v>
      </c>
      <c r="U14" s="118"/>
    </row>
    <row r="15" spans="1:21" s="5" customFormat="1" ht="25.5" customHeight="1" x14ac:dyDescent="0.2">
      <c r="A15" s="122">
        <v>10</v>
      </c>
      <c r="B15" s="199" t="s">
        <v>20</v>
      </c>
      <c r="C15" s="199"/>
      <c r="D15" s="120" t="s">
        <v>13</v>
      </c>
      <c r="E15" s="49">
        <f>Асгат!E15+Баяндэлгэр!E15+Dariganga!E15+munkhhaan!E15+Naran!E15+Ongon!E15+sukhbaatar!E15+Tuvshinshiree!E15+'Tumentsogt '!E15+'Uulbayan '!E15+khalzan!E15+erdenetsagaan!E15+'Baruu-Urt '!E15</f>
        <v>6510</v>
      </c>
      <c r="F15" s="49">
        <f>Асгат!F15+Баяндэлгэр!F15+Dariganga!F15+munkhhaan!F15+Naran!F15+Ongon!F15+sukhbaatar!F15+Tuvshinshiree!F15+'Tumentsogt '!F15+'Uulbayan '!F15+khalzan!F15+erdenetsagaan!F15+'Baruu-Urt '!F15</f>
        <v>7176</v>
      </c>
      <c r="G15" s="49">
        <f>Асгат!G15+Баяндэлгэр!G15+Dariganga!G15+munkhhaan!G15+Naran!G15+Ongon!G15+sukhbaatar!G15+Tuvshinshiree!G15+'Tumentsogt '!G15+'Uulbayan '!G15+khalzan!G15+erdenetsagaan!G15+'Baruu-Urt '!G15</f>
        <v>7540</v>
      </c>
      <c r="H15" s="49">
        <f>Асгат!H15+Баяндэлгэр!H15+Dariganga!H15+munkhhaan!H15+Naran!H15+Ongon!H15+sukhbaatar!H15+Tuvshinshiree!H15+'Tumentsogt '!H15+'Uulbayan '!H15+khalzan!H15+erdenetsagaan!H15+'Baruu-Urt '!H15</f>
        <v>7879</v>
      </c>
      <c r="I15" s="49">
        <f>Асгат!I15+Баяндэлгэр!I15+Dariganga!I15+munkhhaan!I15+Naran!I15+Ongon!I15+sukhbaatar!I15+Tuvshinshiree!I15+'Tumentsogt '!I15+'Uulbayan '!I15+khalzan!I15+erdenetsagaan!I15+'Baruu-Urt '!I15</f>
        <v>8383</v>
      </c>
      <c r="J15" s="49">
        <f>Асгат!J15+Баяндэлгэр!J15+Dariganga!J15+munkhhaan!J15+Naran!J15+Ongon!J15+sukhbaatar!J15+Tuvshinshiree!J15+'Tumentsogt '!J15+'Uulbayan '!J15+khalzan!J15+erdenetsagaan!J15+'Baruu-Urt '!J15</f>
        <v>8592</v>
      </c>
      <c r="K15" s="49">
        <f>Асгат!K15+Баяндэлгэр!K15+Dariganga!K15+munkhhaan!K15+Naran!K15+Ongon!K15+sukhbaatar!K15+Tuvshinshiree!K15+'Tumentsogt '!K15+'Uulbayan '!K15+khalzan!K15+erdenetsagaan!K15+'Baruu-Urt '!K15</f>
        <v>8846</v>
      </c>
      <c r="L15" s="49">
        <f>Асгат!L15+Баяндэлгэр!L15+Dariganga!L15+munkhhaan!L15+Naran!L15+Ongon!L15+sukhbaatar!L15+Tuvshinshiree!L15+'Tumentsogt '!L15+'Uulbayan '!L15+khalzan!L15+erdenetsagaan!L15+'Baruu-Urt '!L15</f>
        <v>4677</v>
      </c>
      <c r="M15" s="49">
        <f>Асгат!M15+Баяндэлгэр!M15+Dariganga!M15+munkhhaan!M15+Naran!M15+Ongon!M15+sukhbaatar!M15+Tuvshinshiree!M15+'Tumentsogt '!M15+'Uulbayan '!M15+khalzan!M15+erdenetsagaan!M15+'Baruu-Urt '!M15</f>
        <v>9940</v>
      </c>
      <c r="N15" s="49">
        <f>Асгат!N15+Баяндэлгэр!N15+Dariganga!N15+munkhhaan!N15+Naran!N15+Ongon!N15+sukhbaatar!N15+Tuvshinshiree!N15+'Tumentsogt '!N15+'Uulbayan '!N15+khalzan!N15+erdenetsagaan!N15+'Baruu-Urt '!N15</f>
        <v>10171</v>
      </c>
      <c r="O15" s="49">
        <f>Асгат!O15+Баяндэлгэр!O15+Dariganga!O15+munkhhaan!O15+Naran!O15+Ongon!O15+sukhbaatar!O15+Tuvshinshiree!O15+'Tumentsogt '!O15+'Uulbayan '!O15+khalzan!O15+erdenetsagaan!O15+'Baruu-Urt '!O15</f>
        <v>9567</v>
      </c>
      <c r="P15" s="49">
        <f>Асгат!P15+Баяндэлгэр!P15+Dariganga!P15+munkhhaan!P15+Naran!P15+Ongon!P15+sukhbaatar!P15+Tuvshinshiree!P15+'Tumentsogt '!P15+'Uulbayan '!P15+khalzan!P15+erdenetsagaan!P15+'Baruu-Urt '!P15</f>
        <v>0</v>
      </c>
      <c r="Q15" s="49">
        <f>Асгат!Q15+Баяндэлгэр!Q15+Dariganga!Q15+munkhhaan!Q15+Naran!Q15+Ongon!Q15+sukhbaatar!Q15+Tuvshinshiree!Q15+'Tumentsogt '!Q15+'Uulbayan '!Q15+khalzan!Q15+erdenetsagaan!Q15+'Baruu-Urt '!Q15</f>
        <v>10377</v>
      </c>
      <c r="R15" s="147">
        <f t="shared" si="0"/>
        <v>10377</v>
      </c>
      <c r="S15" s="127" t="e">
        <f t="shared" si="1"/>
        <v>#DIV/0!</v>
      </c>
    </row>
    <row r="16" spans="1:21" s="5" customFormat="1" ht="13.5" customHeight="1" x14ac:dyDescent="0.2">
      <c r="A16" s="122">
        <v>11</v>
      </c>
      <c r="B16" s="213" t="s">
        <v>19</v>
      </c>
      <c r="C16" s="213"/>
      <c r="D16" s="120" t="s">
        <v>17</v>
      </c>
      <c r="E16" s="86">
        <f>E15/E9*100</f>
        <v>44.528043775649792</v>
      </c>
      <c r="F16" s="86">
        <f t="shared" ref="F16:N16" si="4">F15/F9*100</f>
        <v>47.238496478177865</v>
      </c>
      <c r="G16" s="86">
        <f t="shared" si="4"/>
        <v>48.68913857677903</v>
      </c>
      <c r="H16" s="86">
        <f t="shared" si="4"/>
        <v>49.971459377180189</v>
      </c>
      <c r="I16" s="86">
        <f t="shared" si="4"/>
        <v>52.44619619619619</v>
      </c>
      <c r="J16" s="86">
        <f t="shared" si="4"/>
        <v>52.348747943703167</v>
      </c>
      <c r="K16" s="86">
        <f t="shared" si="4"/>
        <v>53.036752802925832</v>
      </c>
      <c r="L16" s="86">
        <f t="shared" si="4"/>
        <v>27.111471798736304</v>
      </c>
      <c r="M16" s="86">
        <f t="shared" si="4"/>
        <v>56.602699162917823</v>
      </c>
      <c r="N16" s="86">
        <f t="shared" si="4"/>
        <v>56.489863926687036</v>
      </c>
      <c r="O16" s="49">
        <f>Асгат!O16+Баяндэлгэр!O16+Dariganga!O16+munkhhaan!O16+Naran!O16+Ongon!O16+sukhbaatar!O16+Tuvshinshiree!O16+'Tumentsogt '!O16+'Uulbayan '!O16+khalzan!O16+erdenetsagaan!O16+'Baruu-Urt '!O16</f>
        <v>480.99459623401157</v>
      </c>
      <c r="P16" s="49">
        <f>Асгат!P16+Баяндэлгэр!P16+Dariganga!P16+munkhhaan!P16+Naran!P16+Ongon!P16+sukhbaatar!P16+Tuvshinshiree!P16+'Tumentsogt '!P16+'Uulbayan '!P16+khalzan!P16+erdenetsagaan!P16+'Baruu-Urt '!P16</f>
        <v>0</v>
      </c>
      <c r="Q16" s="49">
        <f>Асгат!Q16+Баяндэлгэр!Q16+Dariganga!Q16+munkhhaan!Q16+Naran!Q16+Ongon!Q16+sukhbaatar!Q16+Tuvshinshiree!Q16+'Tumentsogt '!Q16+'Uulbayan '!Q16+khalzan!Q16+erdenetsagaan!Q16+'Baruu-Urt '!Q16</f>
        <v>575.33662170704804</v>
      </c>
      <c r="R16" s="147">
        <f t="shared" si="0"/>
        <v>575.33662170704804</v>
      </c>
      <c r="S16" s="127" t="e">
        <f t="shared" si="1"/>
        <v>#DIV/0!</v>
      </c>
    </row>
    <row r="17" spans="1:19" s="5" customFormat="1" ht="13.5" customHeight="1" x14ac:dyDescent="0.2">
      <c r="A17" s="122">
        <v>12</v>
      </c>
      <c r="B17" s="199" t="s">
        <v>21</v>
      </c>
      <c r="C17" s="199"/>
      <c r="D17" s="120" t="s">
        <v>13</v>
      </c>
      <c r="E17" s="49">
        <f>Асгат!E17+Баяндэлгэр!E17+Dariganga!E17+munkhhaan!E17+Naran!E17+Ongon!E17+sukhbaatar!E17+Tuvshinshiree!E17+'Tumentsogt '!E17+'Uulbayan '!E17+khalzan!E17+erdenetsagaan!E17+'Baruu-Urt '!E17</f>
        <v>4159</v>
      </c>
      <c r="F17" s="49">
        <f>Асгат!F17+Баяндэлгэр!F17+Dariganga!F17+munkhhaan!F17+Naran!F17+Ongon!F17+sukhbaatar!F17+Tuvshinshiree!F17+'Tumentsogt '!F17+'Uulbayan '!F17+khalzan!F17+erdenetsagaan!F17+'Baruu-Urt '!F17</f>
        <v>4578</v>
      </c>
      <c r="G17" s="49">
        <f>Асгат!G17+Баяндэлгэр!G17+Dariganga!G17+munkhhaan!G17+Naran!G17+Ongon!G17+sukhbaatar!G17+Tuvshinshiree!G17+'Tumentsogt '!G17+'Uulbayan '!G17+khalzan!G17+erdenetsagaan!G17+'Baruu-Urt '!G17</f>
        <v>4953</v>
      </c>
      <c r="H17" s="49">
        <f>Асгат!H17+Баяндэлгэр!H17+Dariganga!H17+munkhhaan!H17+Naran!H17+Ongon!H17+sukhbaatar!H17+Tuvshinshiree!H17+'Tumentsogt '!H17+'Uulbayan '!H17+khalzan!H17+erdenetsagaan!H17+'Baruu-Urt '!H17</f>
        <v>5647</v>
      </c>
      <c r="I17" s="49">
        <f>Асгат!I17+Баяндэлгэр!I17+Dariganga!I17+munkhhaan!I17+Naran!I17+Ongon!I17+sukhbaatar!I17+Tuvshinshiree!I17+'Tumentsogt '!I17+'Uulbayan '!I17+khalzan!I17+erdenetsagaan!I17+'Baruu-Urt '!I17</f>
        <v>6897</v>
      </c>
      <c r="J17" s="49">
        <f>Асгат!J17+Баяндэлгэр!J17+Dariganga!J17+munkhhaan!J17+Naran!J17+Ongon!J17+sukhbaatar!J17+Tuvshinshiree!J17+'Tumentsogt '!J17+'Uulbayan '!J17+khalzan!J17+erdenetsagaan!J17+'Baruu-Urt '!J17</f>
        <v>7541</v>
      </c>
      <c r="K17" s="49">
        <f>Асгат!K17+Баяндэлгэр!K17+Dariganga!K17+munkhhaan!K17+Naran!K17+Ongon!K17+sukhbaatar!K17+Tuvshinshiree!K17+'Tumentsogt '!K17+'Uulbayan '!K17+khalzan!K17+erdenetsagaan!K17+'Baruu-Urt '!K17</f>
        <v>7803</v>
      </c>
      <c r="L17" s="49">
        <f>Асгат!L17+Баяндэлгэр!L17+Dariganga!L17+munkhhaan!L17+Naran!L17+Ongon!L17+sukhbaatar!L17+Tuvshinshiree!L17+'Tumentsogt '!L17+'Uulbayan '!L17+khalzan!L17+erdenetsagaan!L17+'Baruu-Urt '!L17</f>
        <v>0</v>
      </c>
      <c r="M17" s="13">
        <f>Асгат!M17+Баяндэлгэр!M17+Dariganga!M17+munkhhaan!M17+Naran!M17+Ongon!M17+sukhbaatar!M17+Tuvshinshiree!M17+'Tumentsogt '!M17+'Uulbayan '!M17+khalzan!M17+erdenetsagaan!M17+'Baruu-Urt '!M17</f>
        <v>10966</v>
      </c>
      <c r="N17" s="49">
        <f>Асгат!N17+Баяндэлгэр!N17+Dariganga!N17+munkhhaan!N17+Naran!N17+Ongon!N17+sukhbaatar!N17+Tuvshinshiree!N17+'Tumentsogt '!N17+'Uulbayan '!N17+khalzan!N17+erdenetsagaan!N17+'Baruu-Urt '!N17</f>
        <v>11080</v>
      </c>
      <c r="O17" s="49">
        <f>Асгат!O17+Баяндэлгэр!O17+Dariganga!O17+munkhhaan!O17+Naran!O17+Ongon!O17+sukhbaatar!O17+Tuvshinshiree!O17+'Tumentsogt '!O17+'Uulbayan '!O17+khalzan!O17+erdenetsagaan!O17+'Baruu-Urt '!O17</f>
        <v>10244</v>
      </c>
      <c r="P17" s="49">
        <f>Асгат!P17+Баяндэлгэр!P17+Dariganga!P17+munkhhaan!P17+Naran!P17+Ongon!P17+sukhbaatar!P17+Tuvshinshiree!P17+'Tumentsogt '!P17+'Uulbayan '!P17+khalzan!P17+erdenetsagaan!P17+'Baruu-Urt '!P17</f>
        <v>0</v>
      </c>
      <c r="Q17" s="49">
        <f>Асгат!Q17+Баяндэлгэр!Q17+Dariganga!Q17+munkhhaan!Q17+Naran!Q17+Ongon!Q17+sukhbaatar!Q17+Tuvshinshiree!Q17+'Tumentsogt '!Q17+'Uulbayan '!Q17+khalzan!Q17+erdenetsagaan!Q17+'Baruu-Urt '!Q17</f>
        <v>14542</v>
      </c>
      <c r="R17" s="147">
        <f t="shared" si="0"/>
        <v>14542</v>
      </c>
      <c r="S17" s="127" t="e">
        <f t="shared" si="1"/>
        <v>#DIV/0!</v>
      </c>
    </row>
    <row r="18" spans="1:19" s="5" customFormat="1" ht="13.5" customHeight="1" x14ac:dyDescent="0.2">
      <c r="A18" s="122">
        <v>13</v>
      </c>
      <c r="B18" s="213" t="s">
        <v>19</v>
      </c>
      <c r="C18" s="213"/>
      <c r="D18" s="120" t="s">
        <v>17</v>
      </c>
      <c r="E18" s="86">
        <f>E17/E9*100</f>
        <v>28.447332421340633</v>
      </c>
      <c r="F18" s="86">
        <f t="shared" ref="F18:N18" si="5">F17/F9*100</f>
        <v>30.136264893687052</v>
      </c>
      <c r="G18" s="86">
        <f t="shared" si="5"/>
        <v>31.983727237504844</v>
      </c>
      <c r="H18" s="86">
        <f t="shared" si="5"/>
        <v>35.815310458552673</v>
      </c>
      <c r="I18" s="86">
        <f t="shared" si="5"/>
        <v>43.1493993993994</v>
      </c>
      <c r="J18" s="86">
        <f t="shared" si="5"/>
        <v>45.945287272284162</v>
      </c>
      <c r="K18" s="86">
        <f t="shared" si="5"/>
        <v>46.783380298579054</v>
      </c>
      <c r="L18" s="86">
        <f t="shared" si="5"/>
        <v>0</v>
      </c>
      <c r="M18" s="86">
        <f t="shared" si="5"/>
        <v>62.44519104834577</v>
      </c>
      <c r="N18" s="86">
        <f t="shared" si="5"/>
        <v>61.53846153846154</v>
      </c>
      <c r="O18" s="49">
        <f>Асгат!O18+Баяндэлгэр!O18+Dariganga!O18+munkhhaan!O18+Naran!O18+Ongon!O18+sukhbaatar!O18+Tuvshinshiree!O18+'Tumentsogt '!O18+'Uulbayan '!O18+khalzan!O18+erdenetsagaan!O18+'Baruu-Urt '!O18</f>
        <v>814.02891473363218</v>
      </c>
      <c r="P18" s="49">
        <f>Асгат!P18+Баяндэлгэр!P18+Dariganga!P18+munkhhaan!P18+Naran!P18+Ongon!P18+sukhbaatar!P18+Tuvshinshiree!P18+'Tumentsogt '!P18+'Uulbayan '!P18+khalzan!P18+erdenetsagaan!P18+'Baruu-Urt '!P18</f>
        <v>0</v>
      </c>
      <c r="Q18" s="49">
        <f>Асгат!Q18+Баяндэлгэр!Q18+Dariganga!Q18+munkhhaan!Q18+Naran!Q18+Ongon!Q18+sukhbaatar!Q18+Tuvshinshiree!Q18+'Tumentsogt '!Q18+'Uulbayan '!Q18+khalzan!Q18+erdenetsagaan!Q18+'Baruu-Urt '!Q18</f>
        <v>1146.7519891193758</v>
      </c>
      <c r="R18" s="147">
        <f t="shared" si="0"/>
        <v>1146.7519891193758</v>
      </c>
      <c r="S18" s="127" t="e">
        <f t="shared" si="1"/>
        <v>#DIV/0!</v>
      </c>
    </row>
    <row r="19" spans="1:19" s="5" customFormat="1" ht="18" customHeight="1" x14ac:dyDescent="0.2">
      <c r="A19" s="8">
        <v>14</v>
      </c>
      <c r="B19" s="209" t="s">
        <v>22</v>
      </c>
      <c r="C19" s="209"/>
      <c r="D19" s="9" t="s">
        <v>23</v>
      </c>
      <c r="E19" s="49">
        <f>Асгат!E19+Баяндэлгэр!E19+Dariganga!E19+munkhhaan!E19+Naran!E19+Ongon!E19+sukhbaatar!E19+Tuvshinshiree!E19+'Tumentsogt '!E19+'Uulbayan '!E19+khalzan!E19+erdenetsagaan!E19+'Baruu-Urt '!E19</f>
        <v>53785</v>
      </c>
      <c r="F19" s="49">
        <f>Асгат!F19+Баяндэлгэр!F19+Dariganga!F19+munkhhaan!F19+Naran!F19+Ongon!F19+sukhbaatar!F19+Tuvshinshiree!F19+'Tumentsogt '!F19+'Uulbayan '!F19+khalzan!F19+erdenetsagaan!F19+'Baruu-Urt '!F19</f>
        <v>54363</v>
      </c>
      <c r="G19" s="49">
        <f>Асгат!G19+Баяндэлгэр!G19+Dariganga!G19+munkhhaan!G19+Naran!G19+Ongon!G19+sukhbaatar!G19+Tuvshinshiree!G19+'Tumentsogt '!G19+'Uulbayan '!G19+khalzan!G19+erdenetsagaan!G19+'Baruu-Urt '!G19</f>
        <v>54852</v>
      </c>
      <c r="H19" s="49">
        <f>Асгат!H19+Баяндэлгэр!H19+Dariganga!H19+munkhhaan!H19+Naran!H19+Ongon!H19+sukhbaatar!H19+Tuvshinshiree!H19+'Tumentsogt '!H19+'Uulbayan '!H19+khalzan!H19+erdenetsagaan!H19+'Baruu-Urt '!H19</f>
        <v>55128</v>
      </c>
      <c r="I19" s="49">
        <f>Асгат!I19+Баяндэлгэр!I19+Dariganga!I19+munkhhaan!I19+Naran!I19+Ongon!I19+sukhbaatar!I19+Tuvshinshiree!I19+'Tumentsogt '!I19+'Uulbayan '!I19+khalzan!I19+erdenetsagaan!I19+'Baruu-Urt '!I19</f>
        <v>55648</v>
      </c>
      <c r="J19" s="49">
        <f>Асгат!J19+Баяндэлгэр!J19+Dariganga!J19+munkhhaan!J19+Naran!J19+Ongon!J19+sukhbaatar!J19+Tuvshinshiree!J19+'Tumentsogt '!J19+'Uulbayan '!J19+khalzan!J19+erdenetsagaan!J19+'Baruu-Urt '!J19</f>
        <v>56347</v>
      </c>
      <c r="K19" s="49">
        <f>Асгат!K19+Баяндэлгэр!K19+Dariganga!K19+munkhhaan!K19+Naran!K19+Ongon!K19+sukhbaatar!K19+Tuvshinshiree!K19+'Tumentsogt '!K19+'Uulbayan '!K19+khalzan!K19+erdenetsagaan!K19+'Baruu-Urt '!K19</f>
        <v>57414</v>
      </c>
      <c r="L19" s="49">
        <f>Асгат!L19+Баяндэлгэр!L19+Dariganga!L19+munkhhaan!L19+Naran!L19+Ongon!L19+sukhbaatar!L19+Tuvshinshiree!L19+'Tumentsogt '!L19+'Uulbayan '!L19+khalzan!L19+erdenetsagaan!L19+'Baruu-Urt '!L19</f>
        <v>58792</v>
      </c>
      <c r="M19" s="49">
        <f>Асгат!M19+Баяндэлгэр!M19+Dariganga!M19+munkhhaan!M19+Naran!M19+Ongon!M19+sukhbaatar!M19+Tuvshinshiree!M19+'Tumentsogt '!M19+'Uulbayan '!M19+khalzan!M19+erdenetsagaan!M19+'Baruu-Urt '!M19</f>
        <v>60032</v>
      </c>
      <c r="N19" s="49">
        <f>Асгат!N19+Баяндэлгэр!N19+Dariganga!N19+munkhhaan!N19+Naran!N19+Ongon!N19+sukhbaatar!N19+Tuvshinshiree!N19+'Tumentsogt '!N19+'Uulbayan '!N19+khalzan!N19+erdenetsagaan!N19+'Baruu-Urt '!N19</f>
        <v>61323</v>
      </c>
      <c r="O19" s="49">
        <f>Асгат!O19+Баяндэлгэр!O19+Dariganga!O19+munkhhaan!O19+Naran!O19+Ongon!O19+sukhbaatar!O19+Tuvshinshiree!O19+'Tumentsogt '!O19+'Uulbayan '!O19+khalzan!O19+erdenetsagaan!O19+'Baruu-Urt '!O19</f>
        <v>62598</v>
      </c>
      <c r="P19" s="49">
        <f>Асгат!P19+Баяндэлгэр!P19+Dariganga!P19+munkhhaan!P19+Naran!P19+Ongon!P19+sukhbaatar!P19+Tuvshinshiree!P19+'Tumentsogt '!P19+'Uulbayan '!P19+khalzan!P19+erdenetsagaan!P19+'Baruu-Urt '!P19</f>
        <v>62924</v>
      </c>
      <c r="Q19" s="49">
        <f>Асгат!Q19+Баяндэлгэр!Q19+Dariganga!Q19+munkhhaan!Q19+Naran!Q19+Ongon!Q19+sukhbaatar!Q19+Tuvshinshiree!Q19+'Tumentsogt '!Q19+'Uulbayan '!Q19+khalzan!Q19+erdenetsagaan!Q19+'Baruu-Urt '!Q19</f>
        <v>64218</v>
      </c>
      <c r="R19" s="147">
        <f t="shared" si="0"/>
        <v>1294</v>
      </c>
      <c r="S19" s="127">
        <f t="shared" si="1"/>
        <v>102.05644904964718</v>
      </c>
    </row>
    <row r="20" spans="1:19" s="5" customFormat="1" ht="13.5" customHeight="1" x14ac:dyDescent="0.2">
      <c r="A20" s="122">
        <v>15</v>
      </c>
      <c r="B20" s="199" t="s">
        <v>24</v>
      </c>
      <c r="C20" s="199"/>
      <c r="D20" s="120" t="s">
        <v>23</v>
      </c>
      <c r="E20" s="49">
        <f>Асгат!E20+Баяндэлгэр!E20+Dariganga!E20+munkhhaan!E20+Naran!E20+Ongon!E20+sukhbaatar!E20+Tuvshinshiree!E20+'Tumentsogt '!E20+'Uulbayan '!E20+khalzan!E20+erdenetsagaan!E20+'Baruu-Urt '!E20</f>
        <v>26858</v>
      </c>
      <c r="F20" s="49">
        <f>Асгат!F20+Баяндэлгэр!F20+Dariganga!F20+munkhhaan!F20+Naran!F20+Ongon!F20+sukhbaatar!F20+Tuvshinshiree!F20+'Tumentsogt '!F20+'Uulbayan '!F20+khalzan!F20+erdenetsagaan!F20+'Baruu-Urt '!F20</f>
        <v>27164</v>
      </c>
      <c r="G20" s="49">
        <f>Асгат!G20+Баяндэлгэр!G20+Dariganga!G20+munkhhaan!G20+Naran!G20+Ongon!G20+sukhbaatar!G20+Tuvshinshiree!G20+'Tumentsogt '!G20+'Uulbayan '!G20+khalzan!G20+erdenetsagaan!G20+'Baruu-Urt '!G20</f>
        <v>27467</v>
      </c>
      <c r="H20" s="49">
        <f>Асгат!H20+Баяндэлгэр!H20+Dariganga!H20+munkhhaan!H20+Naran!H20+Ongon!H20+sukhbaatar!H20+Tuvshinshiree!H20+'Tumentsogt '!H20+'Uulbayan '!H20+khalzan!H20+erdenetsagaan!H20+'Baruu-Urt '!H20</f>
        <v>27619</v>
      </c>
      <c r="I20" s="49">
        <f>Асгат!I20+Баяндэлгэр!I20+Dariganga!I20+munkhhaan!I20+Naran!I20+Ongon!I20+sukhbaatar!I20+Tuvshinshiree!I20+'Tumentsogt '!I20+'Uulbayan '!I20+khalzan!I20+erdenetsagaan!I20+'Baruu-Urt '!I20</f>
        <v>27871</v>
      </c>
      <c r="J20" s="49">
        <f>Асгат!J20+Баяндэлгэр!J20+Dariganga!J20+munkhhaan!J20+Naran!J20+Ongon!J20+sukhbaatar!J20+Tuvshinshiree!J20+'Tumentsogt '!J20+'Uulbayan '!J20+khalzan!J20+erdenetsagaan!J20+'Baruu-Urt '!J20</f>
        <v>28210</v>
      </c>
      <c r="K20" s="49">
        <f>Асгат!K20+Баяндэлгэр!K20+Dariganga!K20+munkhhaan!K20+Naran!K20+Ongon!K20+sukhbaatar!K20+Tuvshinshiree!K20+'Tumentsogt '!K20+'Uulbayan '!K20+khalzan!K20+erdenetsagaan!K20+'Baruu-Urt '!K20</f>
        <v>28888</v>
      </c>
      <c r="L20" s="49">
        <f>Асгат!L20+Баяндэлгэр!L20+Dariganga!L20+munkhhaan!L20+Naran!L20+Ongon!L20+sukhbaatar!L20+Tuvshinshiree!L20+'Tumentsogt '!L20+'Uulbayan '!L20+khalzan!L20+erdenetsagaan!L20+'Baruu-Urt '!L20</f>
        <v>29736</v>
      </c>
      <c r="M20" s="49">
        <f>Асгат!M20+Баяндэлгэр!M20+Dariganga!M20+munkhhaan!M20+Naran!M20+Ongon!M20+sukhbaatar!M20+Tuvshinshiree!M20+'Tumentsogt '!M20+'Uulbayan '!M20+khalzan!M20+erdenetsagaan!M20+'Baruu-Urt '!M20</f>
        <v>30276</v>
      </c>
      <c r="N20" s="49">
        <f>Асгат!N20+Баяндэлгэр!N20+Dariganga!N20+munkhhaan!N20+Naran!N20+Ongon!N20+sukhbaatar!N20+Tuvshinshiree!N20+'Tumentsogt '!N20+'Uulbayan '!N20+khalzan!N20+erdenetsagaan!N20+'Baruu-Urt '!N20</f>
        <v>30906</v>
      </c>
      <c r="O20" s="49">
        <f>Асгат!O20+Баяндэлгэр!O20+Dariganga!O20+munkhhaan!O20+Naran!O20+Ongon!O20+sukhbaatar!O20+Tuvshinshiree!O20+'Tumentsogt '!O20+'Uulbayan '!O20+khalzan!O20+erdenetsagaan!O20+'Baruu-Urt '!O20</f>
        <v>31469</v>
      </c>
      <c r="P20" s="49">
        <f>Асгат!P20+Баяндэлгэр!P20+Dariganga!P20+munkhhaan!P20+Naran!P20+Ongon!P20+sukhbaatar!P20+Tuvshinshiree!P20+'Tumentsogt '!P20+'Uulbayan '!P20+khalzan!P20+erdenetsagaan!P20+'Baruu-Urt '!P20</f>
        <v>31527</v>
      </c>
      <c r="Q20" s="49">
        <f>Асгат!Q20+Баяндэлгэр!Q20+Dariganga!Q20+munkhhaan!Q20+Naran!Q20+Ongon!Q20+sukhbaatar!Q20+Tuvshinshiree!Q20+'Tumentsogt '!Q20+'Uulbayan '!Q20+khalzan!Q20+erdenetsagaan!Q20+'Baruu-Urt '!Q20</f>
        <v>32259</v>
      </c>
      <c r="R20" s="147">
        <f t="shared" si="0"/>
        <v>732</v>
      </c>
      <c r="S20" s="127">
        <f t="shared" si="1"/>
        <v>102.32181939290132</v>
      </c>
    </row>
    <row r="21" spans="1:19" s="5" customFormat="1" ht="13.5" customHeight="1" x14ac:dyDescent="0.2">
      <c r="A21" s="122">
        <v>16</v>
      </c>
      <c r="B21" s="199" t="s">
        <v>25</v>
      </c>
      <c r="C21" s="199"/>
      <c r="D21" s="120" t="s">
        <v>23</v>
      </c>
      <c r="E21" s="49">
        <f>Асгат!E21+Баяндэлгэр!E21+Dariganga!E21+munkhhaan!E21+Naran!E21+Ongon!E21+sukhbaatar!E21+Tuvshinshiree!E21+'Tumentsogt '!E21+'Uulbayan '!E21+khalzan!E21+erdenetsagaan!E21+'Baruu-Urt '!E21</f>
        <v>26927</v>
      </c>
      <c r="F21" s="49">
        <f>Асгат!F21+Баяндэлгэр!F21+Dariganga!F21+munkhhaan!F21+Naran!F21+Ongon!F21+sukhbaatar!F21+Tuvshinshiree!F21+'Tumentsogt '!F21+'Uulbayan '!F21+khalzan!F21+erdenetsagaan!F21+'Baruu-Urt '!F21</f>
        <v>27199</v>
      </c>
      <c r="G21" s="49">
        <f>Асгат!G21+Баяндэлгэр!G21+Dariganga!G21+munkhhaan!G21+Naran!G21+Ongon!G21+sukhbaatar!G21+Tuvshinshiree!G21+'Tumentsogt '!G21+'Uulbayan '!G21+khalzan!G21+erdenetsagaan!G21+'Baruu-Urt '!G21</f>
        <v>27385</v>
      </c>
      <c r="H21" s="49">
        <f>Асгат!H21+Баяндэлгэр!H21+Dariganga!H21+munkhhaan!H21+Naran!H21+Ongon!H21+sukhbaatar!H21+Tuvshinshiree!H21+'Tumentsogt '!H21+'Uulbayan '!H21+khalzan!H21+erdenetsagaan!H21+'Baruu-Urt '!H21</f>
        <v>27509</v>
      </c>
      <c r="I21" s="49">
        <f>Асгат!I21+Баяндэлгэр!I21+Dariganga!I21+munkhhaan!I21+Naran!I21+Ongon!I21+sukhbaatar!I21+Tuvshinshiree!I21+'Tumentsogt '!I21+'Uulbayan '!I21+khalzan!I21+erdenetsagaan!I21+'Baruu-Urt '!I21</f>
        <v>27777</v>
      </c>
      <c r="J21" s="49">
        <f>Асгат!J21+Баяндэлгэр!J21+Dariganga!J21+munkhhaan!J21+Naran!J21+Ongon!J21+sukhbaatar!J21+Tuvshinshiree!J21+'Tumentsogt '!J21+'Uulbayan '!J21+khalzan!J21+erdenetsagaan!J21+'Baruu-Urt '!J21</f>
        <v>28137</v>
      </c>
      <c r="K21" s="49">
        <f>Асгат!K21+Баяндэлгэр!K21+Dariganga!K21+munkhhaan!K21+Naran!K21+Ongon!K21+sukhbaatar!K21+Tuvshinshiree!K21+'Tumentsogt '!K21+'Uulbayan '!K21+khalzan!K21+erdenetsagaan!K21+'Baruu-Urt '!K21</f>
        <v>28526</v>
      </c>
      <c r="L21" s="49">
        <f>Асгат!L21+Баяндэлгэр!L21+Dariganga!L21+munkhhaan!L21+Naran!L21+Ongon!L21+sukhbaatar!L21+Tuvshinshiree!L21+'Tumentsogt '!L21+'Uulbayan '!L21+khalzan!L21+erdenetsagaan!L21+'Baruu-Urt '!L21</f>
        <v>29056</v>
      </c>
      <c r="M21" s="49">
        <f>Асгат!M21+Баяндэлгэр!M21+Dariganga!M21+munkhhaan!M21+Naran!M21+Ongon!M21+sukhbaatar!M21+Tuvshinshiree!M21+'Tumentsogt '!M21+'Uulbayan '!M21+khalzan!M21+erdenetsagaan!M21+'Baruu-Urt '!M21</f>
        <v>29756</v>
      </c>
      <c r="N21" s="49">
        <f>Асгат!N21+Баяндэлгэр!N21+Dariganga!N21+munkhhaan!N21+Naran!N21+Ongon!N21+sukhbaatar!N21+Tuvshinshiree!N21+'Tumentsogt '!N21+'Uulbayan '!N21+khalzan!N21+erdenetsagaan!N21+'Baruu-Urt '!N21</f>
        <v>30417</v>
      </c>
      <c r="O21" s="49">
        <f>Асгат!O21+Баяндэлгэр!O21+Dariganga!O21+munkhhaan!O21+Naran!O21+Ongon!O21+sukhbaatar!O21+Tuvshinshiree!O21+'Tumentsogt '!O21+'Uulbayan '!O21+khalzan!O21+erdenetsagaan!O21+'Baruu-Urt '!O21</f>
        <v>31129</v>
      </c>
      <c r="P21" s="49">
        <f>Асгат!P21+Баяндэлгэр!P21+Dariganga!P21+munkhhaan!P21+Naran!P21+Ongon!P21+sukhbaatar!P21+Tuvshinshiree!P21+'Tumentsogt '!P21+'Uulbayan '!P21+khalzan!P21+erdenetsagaan!P21+'Baruu-Urt '!P21</f>
        <v>31397</v>
      </c>
      <c r="Q21" s="49">
        <f>Асгат!Q21+Баяндэлгэр!Q21+Dariganga!Q21+munkhhaan!Q21+Naran!Q21+Ongon!Q21+sukhbaatar!Q21+Tuvshinshiree!Q21+'Tumentsogt '!Q21+'Uulbayan '!Q21+khalzan!Q21+erdenetsagaan!Q21+'Baruu-Urt '!Q21</f>
        <v>31959</v>
      </c>
      <c r="R21" s="147">
        <f t="shared" si="0"/>
        <v>562</v>
      </c>
      <c r="S21" s="127">
        <f t="shared" si="1"/>
        <v>101.78997993438863</v>
      </c>
    </row>
    <row r="22" spans="1:19" s="5" customFormat="1" ht="13.5" customHeight="1" x14ac:dyDescent="0.2">
      <c r="A22" s="122">
        <v>17</v>
      </c>
      <c r="B22" s="199" t="s">
        <v>26</v>
      </c>
      <c r="C22" s="199"/>
      <c r="D22" s="120" t="s">
        <v>23</v>
      </c>
      <c r="E22" s="49">
        <f>Асгат!E22+Баяндэлгэр!E22+Dariganga!E22+munkhhaan!E22+Naran!E22+Ongon!E22+sukhbaatar!E22+Tuvshinshiree!E22+'Tumentsogt '!E22+'Uulbayan '!E22+khalzan!E22+erdenetsagaan!E22+'Baruu-Urt '!E22</f>
        <v>24540</v>
      </c>
      <c r="F22" s="49">
        <f>Асгат!F22+Баяндэлгэр!F22+Dariganga!F22+munkhhaan!F22+Naran!F22+Ongon!F22+sukhbaatar!F22+Tuvshinshiree!F22+'Tumentsogt '!F22+'Uulbayan '!F22+khalzan!F22+erdenetsagaan!F22+'Baruu-Urt '!F22</f>
        <v>25483</v>
      </c>
      <c r="G22" s="49">
        <f>Асгат!G22+Баяндэлгэр!G22+Dariganga!G22+munkhhaan!G22+Naran!G22+Ongon!G22+sukhbaatar!G22+Tuvshinshiree!G22+'Tumentsogt '!G22+'Uulbayan '!G22+khalzan!G22+erdenetsagaan!G22+'Baruu-Urt '!G22</f>
        <v>26105</v>
      </c>
      <c r="H22" s="49">
        <f>Асгат!H22+Баяндэлгэр!H22+Dariganga!H22+munkhhaan!H22+Naran!H22+Ongon!H22+sukhbaatar!H22+Tuvshinshiree!H22+'Tumentsogt '!H22+'Uulbayan '!H22+khalzan!H22+erdenetsagaan!H22+'Baruu-Urt '!H22</f>
        <v>26880</v>
      </c>
      <c r="I22" s="49">
        <f>Асгат!I22+Баяндэлгэр!I22+Dariganga!I22+munkhhaan!I22+Naran!I22+Ongon!I22+sukhbaatar!I22+Tuvshinshiree!I22+'Tumentsogt '!I22+'Uulbayan '!I22+khalzan!I22+erdenetsagaan!I22+'Baruu-Urt '!I22</f>
        <v>28429</v>
      </c>
      <c r="J22" s="49">
        <f>Асгат!J22+Баяндэлгэр!J22+Dariganga!J22+munkhhaan!J22+Naran!J22+Ongon!J22+sukhbaatar!J22+Tuvshinshiree!J22+'Tumentsogt '!J22+'Uulbayan '!J22+khalzan!J22+erdenetsagaan!J22+'Baruu-Urt '!J22</f>
        <v>29618</v>
      </c>
      <c r="K22" s="49">
        <f>Асгат!K22+Баяндэлгэр!K22+Dariganga!K22+munkhhaan!K22+Naran!K22+Ongon!K22+sukhbaatar!K22+Tuvshinshiree!K22+'Tumentsogt '!K22+'Uulbayan '!K22+khalzan!K22+erdenetsagaan!K22+'Baruu-Urt '!K22</f>
        <v>30051</v>
      </c>
      <c r="L22" s="49">
        <f>Асгат!L22+Баяндэлгэр!L22+Dariganga!L22+munkhhaan!L22+Naran!L22+Ongon!L22+sukhbaatar!L22+Tuvshinshiree!L22+'Tumentsogt '!L22+'Uulbayan '!L22+khalzan!L22+erdenetsagaan!L22+'Baruu-Urt '!L22</f>
        <v>30030</v>
      </c>
      <c r="M22" s="49">
        <f>Асгат!M22+Баяндэлгэр!M22+Dariganga!M22+munkhhaan!M22+Naran!M22+Ongon!M22+sukhbaatar!M22+Tuvshinshiree!M22+'Tumentsogt '!M22+'Uulbayan '!M22+khalzan!M22+erdenetsagaan!M22+'Baruu-Urt '!M22</f>
        <v>32653</v>
      </c>
      <c r="N22" s="49">
        <f>Асгат!N22+Баяндэлгэр!N22+Dariganga!N22+munkhhaan!N22+Naran!N22+Ongon!N22+sukhbaatar!N22+Tuvshinshiree!N22+'Tumentsogt '!N22+'Uulbayan '!N22+khalzan!N22+erdenetsagaan!N22+'Baruu-Urt '!N22</f>
        <v>33817</v>
      </c>
      <c r="O22" s="49">
        <f>Асгат!O22+Баяндэлгэр!O22+Dariganga!O22+munkhhaan!O22+Naran!O22+Ongon!O22+sukhbaatar!O22+Tuvshinshiree!O22+'Tumentsogt '!O22+'Uulbayan '!O22+khalzan!O22+erdenetsagaan!O22+'Baruu-Urt '!O22</f>
        <v>30202</v>
      </c>
      <c r="P22" s="49">
        <f>Асгат!P22+Баяндэлгэр!P22+Dariganga!P22+munkhhaan!P22+Naran!P22+Ongon!P22+sukhbaatar!P22+Tuvshinshiree!P22+'Tumentsogt '!P22+'Uulbayan '!P22+khalzan!P22+erdenetsagaan!P22+'Baruu-Urt '!P22</f>
        <v>30730</v>
      </c>
      <c r="Q22" s="49">
        <f>Асгат!Q22+Баяндэлгэр!Q22+Dariganga!Q22+munkhhaan!Q22+Naran!Q22+Ongon!Q22+sukhbaatar!Q22+Tuvshinshiree!Q22+'Tumentsogt '!Q22+'Uulbayan '!Q22+khalzan!Q22+erdenetsagaan!Q22+'Baruu-Urt '!Q22</f>
        <v>36417</v>
      </c>
      <c r="R22" s="147">
        <f t="shared" si="0"/>
        <v>5687</v>
      </c>
      <c r="S22" s="127">
        <f t="shared" si="1"/>
        <v>118.50634559062804</v>
      </c>
    </row>
    <row r="23" spans="1:19" s="5" customFormat="1" ht="13.5" customHeight="1" x14ac:dyDescent="0.2">
      <c r="A23" s="122">
        <v>18</v>
      </c>
      <c r="B23" s="212" t="s">
        <v>15</v>
      </c>
      <c r="C23" s="212"/>
      <c r="D23" s="120" t="s">
        <v>23</v>
      </c>
      <c r="E23" s="49">
        <f>Асгат!E23+Баяндэлгэр!E23+Dariganga!E23+munkhhaan!E23+Naran!E23+Ongon!E23+sukhbaatar!E23+Tuvshinshiree!E23+'Tumentsogt '!E23+'Uulbayan '!E23+khalzan!E23+erdenetsagaan!E23+'Baruu-Urt '!E23</f>
        <v>29245</v>
      </c>
      <c r="F23" s="49">
        <f>Асгат!F23+Баяндэлгэр!F23+Dariganga!F23+munkhhaan!F23+Naran!F23+Ongon!F23+sukhbaatar!F23+Tuvshinshiree!F23+'Tumentsogt '!F23+'Uulbayan '!F23+khalzan!F23+erdenetsagaan!F23+'Baruu-Urt '!F23</f>
        <v>28880</v>
      </c>
      <c r="G23" s="49">
        <f>Асгат!G23+Баяндэлгэр!G23+Dariganga!G23+munkhhaan!G23+Naran!G23+Ongon!G23+sukhbaatar!G23+Tuvshinshiree!G23+'Tumentsogt '!G23+'Uulbayan '!G23+khalzan!G23+erdenetsagaan!G23+'Baruu-Urt '!G23</f>
        <v>28747</v>
      </c>
      <c r="H23" s="49">
        <f>Асгат!H23+Баяндэлгэр!H23+Dariganga!H23+munkhhaan!H23+Naran!H23+Ongon!H23+sukhbaatar!H23+Tuvshinshiree!H23+'Tumentsogt '!H23+'Uulbayan '!H23+khalzan!H23+erdenetsagaan!H23+'Baruu-Urt '!H23</f>
        <v>28248</v>
      </c>
      <c r="I23" s="49">
        <f>Асгат!I23+Баяндэлгэр!I23+Dariganga!I23+munkhhaan!I23+Naran!I23+Ongon!I23+sukhbaatar!I23+Tuvshinshiree!I23+'Tumentsogt '!I23+'Uulbayan '!I23+khalzan!I23+erdenetsagaan!I23+'Baruu-Urt '!I23</f>
        <v>27219</v>
      </c>
      <c r="J23" s="49">
        <f>Асгат!J23+Баяндэлгэр!J23+Dariganga!J23+munkhhaan!J23+Naran!J23+Ongon!J23+sukhbaatar!J23+Tuvshinshiree!J23+'Tumentsogt '!J23+'Uulbayan '!J23+khalzan!J23+erdenetsagaan!J23+'Baruu-Urt '!J23</f>
        <v>26729</v>
      </c>
      <c r="K23" s="49">
        <f>Асгат!K23+Баяндэлгэр!K23+Dariganga!K23+munkhhaan!K23+Naran!K23+Ongon!K23+sukhbaatar!K23+Tuvshinshiree!K23+'Tumentsogt '!K23+'Uulbayan '!K23+khalzan!K23+erdenetsagaan!K23+'Baruu-Urt '!K23</f>
        <v>27363</v>
      </c>
      <c r="L23" s="49">
        <f>Асгат!L23+Баяндэлгэр!L23+Dariganga!L23+munkhhaan!L23+Naran!L23+Ongon!L23+sukhbaatar!L23+Tuvshinshiree!L23+'Tumentsogt '!L23+'Uulbayan '!L23+khalzan!L23+erdenetsagaan!L23+'Baruu-Urt '!L23</f>
        <v>28762</v>
      </c>
      <c r="M23" s="49">
        <f>Асгат!M23+Баяндэлгэр!M23+Dariganga!M23+munkhhaan!M23+Naran!M23+Ongon!M23+sukhbaatar!M23+Tuvshinshiree!M23+'Tumentsogt '!M23+'Uulbayan '!M23+khalzan!M23+erdenetsagaan!M23+'Baruu-Urt '!M23</f>
        <v>27379</v>
      </c>
      <c r="N23" s="49">
        <f>Асгат!N23+Баяндэлгэр!N23+Dariganga!N23+munkhhaan!N23+Naran!N23+Ongon!N23+sukhbaatar!N23+Tuvshinshiree!N23+'Tumentsogt '!N23+'Uulbayan '!N23+khalzan!N23+erdenetsagaan!N23+'Baruu-Urt '!N23</f>
        <v>27506</v>
      </c>
      <c r="O23" s="49">
        <f>Асгат!O23+Баяндэлгэр!O23+Dariganga!O23+munkhhaan!O23+Naran!O23+Ongon!O23+sukhbaatar!O23+Tuvshinshiree!O23+'Tumentsogt '!O23+'Uulbayan '!O23+khalzan!O23+erdenetsagaan!O23+'Baruu-Urt '!O23</f>
        <v>32396</v>
      </c>
      <c r="P23" s="49">
        <f>Асгат!P23+Баяндэлгэр!P23+Dariganga!P23+munkhhaan!P23+Naran!P23+Ongon!P23+sukhbaatar!P23+Tuvshinshiree!P23+'Tumentsogt '!P23+'Uulbayan '!P23+khalzan!P23+erdenetsagaan!P23+'Baruu-Urt '!P23</f>
        <v>32194</v>
      </c>
      <c r="Q23" s="49">
        <f>Асгат!Q23+Баяндэлгэр!Q23+Dariganga!Q23+munkhhaan!Q23+Naran!Q23+Ongon!Q23+sukhbaatar!Q23+Tuvshinshiree!Q23+'Tumentsogt '!Q23+'Uulbayan '!Q23+khalzan!Q23+erdenetsagaan!Q23+'Baruu-Urt '!Q23</f>
        <v>27801</v>
      </c>
      <c r="R23" s="147">
        <f t="shared" si="0"/>
        <v>-4393</v>
      </c>
      <c r="S23" s="127">
        <f t="shared" si="1"/>
        <v>86.354600236068833</v>
      </c>
    </row>
    <row r="24" spans="1:19" s="5" customFormat="1" ht="13.5" customHeight="1" x14ac:dyDescent="0.2">
      <c r="A24" s="122">
        <v>19</v>
      </c>
      <c r="B24" s="199" t="s">
        <v>27</v>
      </c>
      <c r="C24" s="199"/>
      <c r="D24" s="120" t="s">
        <v>23</v>
      </c>
      <c r="E24" s="49">
        <f>Асгат!E24+Баяндэлгэр!E24+Dariganga!E24+munkhhaan!E24+Naran!E24+Ongon!E24+sukhbaatar!E24+Tuvshinshiree!E24+'Tumentsogt '!E24+'Uulbayan '!E24+khalzan!E24+erdenetsagaan!E24+'Baruu-Urt '!E24</f>
        <v>15061</v>
      </c>
      <c r="F24" s="49">
        <f>Асгат!F24+Баяндэлгэр!F24+Dariganga!F24+munkhhaan!F24+Naran!F24+Ongon!F24+sukhbaatar!F24+Tuvshinshiree!F24+'Tumentsogt '!F24+'Uulbayan '!F24+khalzan!F24+erdenetsagaan!F24+'Baruu-Urt '!F24</f>
        <v>15121</v>
      </c>
      <c r="G24" s="49">
        <f>Асгат!G24+Баяндэлгэр!G24+Dariganga!G24+munkhhaan!G24+Naran!G24+Ongon!G24+sukhbaatar!G24+Tuvshinshiree!G24+'Tumentsogt '!G24+'Uulbayan '!G24+khalzan!G24+erdenetsagaan!G24+'Baruu-Urt '!G24</f>
        <v>15194</v>
      </c>
      <c r="H24" s="49">
        <f>Асгат!H24+Баяндэлгэр!H24+Dariganga!H24+munkhhaan!H24+Naran!H24+Ongon!H24+sukhbaatar!H24+Tuvshinshiree!H24+'Tumentsogt '!H24+'Uulbayan '!H24+khalzan!H24+erdenetsagaan!H24+'Baruu-Urt '!H24</f>
        <v>15426</v>
      </c>
      <c r="I24" s="49">
        <f>Асгат!I24+Баяндэлгэр!I24+Dariganga!I24+munkhhaan!I24+Naran!I24+Ongon!I24+sukhbaatar!I24+Tuvshinshiree!I24+'Tumentsogt '!I24+'Uulbayan '!I24+khalzan!I24+erdenetsagaan!I24+'Baruu-Urt '!I24</f>
        <v>15686</v>
      </c>
      <c r="J24" s="49">
        <f>Асгат!J24+Баяндэлгэр!J24+Dariganga!J24+munkhhaan!J24+Naran!J24+Ongon!J24+sukhbaatar!J24+Tuvshinshiree!J24+'Tumentsogt '!J24+'Uulbayan '!J24+khalzan!J24+erdenetsagaan!J24+'Baruu-Urt '!J24</f>
        <v>15977</v>
      </c>
      <c r="K24" s="49">
        <f>Асгат!K24+Баяндэлгэр!K24+Dariganga!K24+munkhhaan!K24+Naran!K24+Ongon!K24+sukhbaatar!K24+Tuvshinshiree!K24+'Tumentsogt '!K24+'Uulbayan '!K24+khalzan!K24+erdenetsagaan!K24+'Baruu-Urt '!K24</f>
        <v>16406</v>
      </c>
      <c r="L24" s="49">
        <f>Асгат!L24+Баяндэлгэр!L24+Dariganga!L24+munkhhaan!L24+Naran!L24+Ongon!L24+sukhbaatar!L24+Tuvshinshiree!L24+'Tumentsogt '!L24+'Uulbayan '!L24+khalzan!L24+erdenetsagaan!L24+'Baruu-Urt '!L24</f>
        <v>17428</v>
      </c>
      <c r="M24" s="49">
        <f>Асгат!M24+Баяндэлгэр!M24+Dariganga!M24+munkhhaan!M24+Naran!M24+Ongon!M24+sukhbaatar!M24+Tuvshinshiree!M24+'Tumentsogt '!M24+'Uulbayan '!M24+khalzan!M24+erdenetsagaan!M24+'Baruu-Urt '!M24</f>
        <v>17786</v>
      </c>
      <c r="N24" s="49">
        <f>Асгат!N24+Баяндэлгэр!N24+Dariganga!N24+munkhhaan!N24+Naran!N24+Ongon!N24+sukhbaatar!N24+Tuvshinshiree!N24+'Tumentsogt '!N24+'Uulbayan '!N24+khalzan!N24+erdenetsagaan!N24+'Baruu-Urt '!N24</f>
        <v>18412</v>
      </c>
      <c r="O24" s="49">
        <f>Асгат!O24+Баяндэлгэр!O24+Dariganga!O24+munkhhaan!O24+Naran!O24+Ongon!O24+sukhbaatar!O24+Tuvshinshiree!O24+'Tumentsogt '!O24+'Uulbayan '!O24+khalzan!O24+erdenetsagaan!O24+'Baruu-Urt '!O24</f>
        <v>19217</v>
      </c>
      <c r="P24" s="49">
        <f>Асгат!P24+Баяндэлгэр!P24+Dariganga!P24+munkhhaan!P24+Naran!P24+Ongon!P24+sukhbaatar!P24+Tuvshinshiree!P24+'Tumentsogt '!P24+'Uulbayan '!P24+khalzan!P24+erdenetsagaan!P24+'Baruu-Urt '!P24</f>
        <v>19781</v>
      </c>
      <c r="Q24" s="49">
        <f>Асгат!Q24+Баяндэлгэр!Q24+Dariganga!Q24+munkhhaan!Q24+Naran!Q24+Ongon!Q24+sukhbaatar!Q24+Tuvshinshiree!Q24+'Tumentsogt '!Q24+'Uulbayan '!Q24+khalzan!Q24+erdenetsagaan!Q24+'Baruu-Urt '!Q24</f>
        <v>20550</v>
      </c>
      <c r="R24" s="147">
        <f t="shared" si="0"/>
        <v>769</v>
      </c>
      <c r="S24" s="127">
        <f t="shared" si="1"/>
        <v>103.88756887922754</v>
      </c>
    </row>
    <row r="25" spans="1:19" s="5" customFormat="1" ht="13.5" customHeight="1" x14ac:dyDescent="0.2">
      <c r="A25" s="122">
        <v>20</v>
      </c>
      <c r="B25" s="211" t="s">
        <v>28</v>
      </c>
      <c r="C25" s="211"/>
      <c r="D25" s="120" t="s">
        <v>23</v>
      </c>
      <c r="E25" s="49">
        <f>Асгат!E25+Баяндэлгэр!E25+Dariganga!E25+munkhhaan!E25+Naran!E25+Ongon!E25+sukhbaatar!E25+Tuvshinshiree!E25+'Tumentsogt '!E25+'Uulbayan '!E25+khalzan!E25+erdenetsagaan!E25+'Baruu-Urt '!E25</f>
        <v>35855</v>
      </c>
      <c r="F25" s="49">
        <f>Асгат!F25+Баяндэлгэр!F25+Dariganga!F25+munkhhaan!F25+Naran!F25+Ongon!F25+sukhbaatar!F25+Tuvshinshiree!F25+'Tumentsogt '!F25+'Uulbayan '!F25+khalzan!F25+erdenetsagaan!F25+'Baruu-Urt '!F25</f>
        <v>36368</v>
      </c>
      <c r="G25" s="49">
        <f>Асгат!G25+Баяндэлгэр!G25+Dariganga!G25+munkhhaan!G25+Naran!G25+Ongon!G25+sukhbaatar!G25+Tuvshinshiree!G25+'Tumentsogt '!G25+'Uulbayan '!G25+khalzan!G25+erdenetsagaan!G25+'Baruu-Urt '!G25</f>
        <v>36733</v>
      </c>
      <c r="H25" s="49">
        <f>Асгат!H25+Баяндэлгэр!H25+Dariganga!H25+munkhhaan!H25+Naran!H25+Ongon!H25+sukhbaatar!H25+Tuvshinshiree!H25+'Tumentsogt '!H25+'Uulbayan '!H25+khalzan!H25+erdenetsagaan!H25+'Baruu-Urt '!H25</f>
        <v>36786</v>
      </c>
      <c r="I25" s="49">
        <f>Асгат!I25+Баяндэлгэр!I25+Dariganga!I25+munkhhaan!I25+Naran!I25+Ongon!I25+sukhbaatar!I25+Tuvshinshiree!I25+'Tumentsogt '!I25+'Uulbayan '!I25+khalzan!I25+erdenetsagaan!I25+'Baruu-Urt '!I25</f>
        <v>36911</v>
      </c>
      <c r="J25" s="49">
        <f>Асгат!J25+Баяндэлгэр!J25+Dariganga!J25+munkhhaan!J25+Naran!J25+Ongon!J25+sukhbaatar!J25+Tuvshinshiree!J25+'Tumentsogt '!J25+'Uulbayan '!J25+khalzan!J25+erdenetsagaan!J25+'Baruu-Urt '!J25</f>
        <v>37222</v>
      </c>
      <c r="K25" s="49">
        <f>Асгат!K25+Баяндэлгэр!K25+Dariganga!K25+munkhhaan!K25+Naran!K25+Ongon!K25+sukhbaatar!K25+Tuvshinshiree!K25+'Tumentsogt '!K25+'Uulbayan '!K25+khalzan!K25+erdenetsagaan!K25+'Baruu-Urt '!K25</f>
        <v>37703</v>
      </c>
      <c r="L25" s="49">
        <f>Асгат!L25+Баяндэлгэр!L25+Dariganga!L25+munkhhaan!L25+Naran!L25+Ongon!L25+sukhbaatar!L25+Tuvshinshiree!L25+'Tumentsogt '!L25+'Uulbayan '!L25+khalzan!L25+erdenetsagaan!L25+'Baruu-Urt '!L25</f>
        <v>37949</v>
      </c>
      <c r="M25" s="49">
        <f>Асгат!M25+Баяндэлгэр!M25+Dariganga!M25+munkhhaan!M25+Naran!M25+Ongon!M25+sukhbaatar!M25+Tuvshinshiree!M25+'Tumentsogt '!M25+'Uulbayan '!M25+khalzan!M25+erdenetsagaan!M25+'Baruu-Urt '!M25</f>
        <v>38553</v>
      </c>
      <c r="N25" s="49">
        <f>Асгат!N25+Баяндэлгэр!N25+Dariganga!N25+munkhhaan!N25+Naran!N25+Ongon!N25+sukhbaatar!N25+Tuvshinshiree!N25+'Tumentsogt '!N25+'Uulbayan '!N25+khalzan!N25+erdenetsagaan!N25+'Baruu-Urt '!N25</f>
        <v>38955</v>
      </c>
      <c r="O25" s="49">
        <f>Асгат!O25+Баяндэлгэр!O25+Dariganga!O25+munkhhaan!O25+Naran!O25+Ongon!O25+sukhbaatar!O25+Tuvshinshiree!O25+'Tumentsogt '!O25+'Uulbayan '!O25+khalzan!O25+erdenetsagaan!O25+'Baruu-Urt '!O25</f>
        <v>39170</v>
      </c>
      <c r="P25" s="49">
        <f>Асгат!P25+Баяндэлгэр!P25+Dariganga!P25+munkhhaan!P25+Naran!P25+Ongon!P25+sukhbaatar!P25+Tuvshinshiree!P25+'Tumentsogt '!P25+'Uulbayan '!P25+khalzan!P25+erdenetsagaan!P25+'Baruu-Urt '!P25</f>
        <v>38549</v>
      </c>
      <c r="Q25" s="49">
        <f>Асгат!Q25+Баяндэлгэр!Q25+Dariganga!Q25+munkhhaan!Q25+Naran!Q25+Ongon!Q25+sukhbaatar!Q25+Tuvshinshiree!Q25+'Tumentsogt '!Q25+'Uulbayan '!Q25+khalzan!Q25+erdenetsagaan!Q25+'Baruu-Urt '!Q25</f>
        <v>19816</v>
      </c>
      <c r="R25" s="147">
        <f t="shared" si="0"/>
        <v>-18733</v>
      </c>
      <c r="S25" s="127">
        <f t="shared" si="1"/>
        <v>51.404705699239926</v>
      </c>
    </row>
    <row r="26" spans="1:19" s="5" customFormat="1" ht="13.5" customHeight="1" x14ac:dyDescent="0.2">
      <c r="A26" s="122">
        <v>21</v>
      </c>
      <c r="B26" s="211" t="s">
        <v>29</v>
      </c>
      <c r="C26" s="211"/>
      <c r="D26" s="120" t="s">
        <v>23</v>
      </c>
      <c r="E26" s="49">
        <f>Асгат!E26+Баяндэлгэр!E26+Dariganga!E26+munkhhaan!E26+Naran!E26+Ongon!E26+sukhbaatar!E26+Tuvshinshiree!E26+'Tumentsogt '!E26+'Uulbayan '!E26+khalzan!E26+erdenetsagaan!E26+'Baruu-Urt '!E26</f>
        <v>2869</v>
      </c>
      <c r="F26" s="49">
        <f>Асгат!F26+Баяндэлгэр!F26+Dariganga!F26+munkhhaan!F26+Naran!F26+Ongon!F26+sukhbaatar!F26+Tuvshinshiree!F26+'Tumentsogt '!F26+'Uulbayan '!F26+khalzan!F26+erdenetsagaan!F26+'Baruu-Urt '!F26</f>
        <v>2874</v>
      </c>
      <c r="G26" s="49">
        <f>Асгат!G26+Баяндэлгэр!G26+Dariganga!G26+munkhhaan!G26+Naran!G26+Ongon!G26+sukhbaatar!G26+Tuvshinshiree!G26+'Tumentsogt '!G26+'Uulbayan '!G26+khalzan!G26+erdenetsagaan!G26+'Baruu-Urt '!G26</f>
        <v>2925</v>
      </c>
      <c r="H26" s="49">
        <f>Асгат!H26+Баяндэлгэр!H26+Dariganga!H26+munkhhaan!H26+Naran!H26+Ongon!H26+sukhbaatar!H26+Tuvshinshiree!H26+'Tumentsogt '!H26+'Uulbayan '!H26+khalzan!H26+erdenetsagaan!H26+'Baruu-Urt '!H26</f>
        <v>2916</v>
      </c>
      <c r="I26" s="49">
        <f>Асгат!I26+Баяндэлгэр!I26+Dariganga!I26+munkhhaan!I26+Naran!I26+Ongon!I26+sukhbaatar!I26+Tuvshinshiree!I26+'Tumentsogt '!I26+'Uulbayan '!I26+khalzan!I26+erdenetsagaan!I26+'Baruu-Urt '!I26</f>
        <v>3051</v>
      </c>
      <c r="J26" s="49">
        <f>Асгат!J26+Баяндэлгэр!J26+Dariganga!J26+munkhhaan!J26+Naran!J26+Ongon!J26+sukhbaatar!J26+Tuvshinshiree!J26+'Tumentsogt '!J26+'Uulbayan '!J26+khalzan!J26+erdenetsagaan!J26+'Baruu-Urt '!J26</f>
        <v>3148</v>
      </c>
      <c r="K26" s="49">
        <f>Асгат!K26+Баяндэлгэр!K26+Dariganga!K26+munkhhaan!K26+Naran!K26+Ongon!K26+sukhbaatar!K26+Tuvshinshiree!K26+'Tumentsogt '!K26+'Uulbayan '!K26+khalzan!K26+erdenetsagaan!K26+'Baruu-Urt '!K26</f>
        <v>3305</v>
      </c>
      <c r="L26" s="49">
        <f>Асгат!L26+Баяндэлгэр!L26+Dariganga!L26+munkhhaan!L26+Naran!L26+Ongon!L26+sukhbaatar!L26+Tuvshinshiree!L26+'Tumentsogt '!L26+'Uulbayan '!L26+khalzan!L26+erdenetsagaan!L26+'Baruu-Urt '!L26</f>
        <v>3415.8580000000002</v>
      </c>
      <c r="M26" s="49">
        <f>Асгат!M26+Баяндэлгэр!M26+Dariganga!M26+munkhhaan!M26+Naran!M26+Ongon!M26+sukhbaatar!M26+Tuvshinshiree!M26+'Tumentsogt '!M26+'Uulbayan '!M26+khalzan!M26+erdenetsagaan!M26+'Baruu-Urt '!M26</f>
        <v>3693</v>
      </c>
      <c r="N26" s="49">
        <f>Асгат!N26+Баяндэлгэр!N26+Dariganga!N26+munkhhaan!N26+Naran!N26+Ongon!N26+sukhbaatar!N26+Tuvshinshiree!N26+'Tumentsogt '!N26+'Uulbayan '!N26+khalzan!N26+erdenetsagaan!N26+'Baruu-Urt '!N26</f>
        <v>3956</v>
      </c>
      <c r="O26" s="49">
        <f>Асгат!O26+Баяндэлгэр!O26+Dariganga!O26+munkhhaan!O26+Naran!O26+Ongon!O26+sukhbaatar!O26+Tuvshinshiree!O26+'Tumentsogt '!O26+'Uulbayan '!O26+khalzan!O26+erdenetsagaan!O26+'Baruu-Urt '!O26</f>
        <v>4211</v>
      </c>
      <c r="P26" s="49">
        <f>Асгат!P26+Баяндэлгэр!P26+Dariganga!P26+munkhhaan!P26+Naran!P26+Ongon!P26+sukhbaatar!P26+Tuvshinshiree!P26+'Tumentsogt '!P26+'Uulbayan '!P26+khalzan!P26+erdenetsagaan!P26+'Baruu-Urt '!P26</f>
        <v>4499</v>
      </c>
      <c r="Q26" s="49">
        <f>Асгат!Q26+Баяндэлгэр!Q26+Dariganga!Q26+munkhhaan!Q26+Naran!Q26+Ongon!Q26+sukhbaatar!Q26+Tuvshinshiree!Q26+'Tumentsogt '!Q26+'Uulbayan '!Q26+khalzan!Q26+erdenetsagaan!Q26+'Baruu-Urt '!Q26</f>
        <v>4811</v>
      </c>
      <c r="R26" s="147">
        <f t="shared" si="0"/>
        <v>312</v>
      </c>
      <c r="S26" s="127">
        <f t="shared" si="1"/>
        <v>106.93487441653701</v>
      </c>
    </row>
    <row r="27" spans="1:19" s="5" customFormat="1" ht="13.5" customHeight="1" x14ac:dyDescent="0.2">
      <c r="A27" s="122">
        <v>22</v>
      </c>
      <c r="B27" s="199" t="s">
        <v>30</v>
      </c>
      <c r="C27" s="199"/>
      <c r="D27" s="120" t="s">
        <v>23</v>
      </c>
      <c r="E27" s="49">
        <f>Асгат!E27+Баяндэлгэр!E27+Dariganga!E27+munkhhaan!E27+Naran!E27+Ongon!E27+sukhbaatar!E27+Tuvshinshiree!E27+'Tumentsogt '!E27+'Uulbayan '!E27+khalzan!E27+erdenetsagaan!E27+'Baruu-Urt '!E27</f>
        <v>70</v>
      </c>
      <c r="F27" s="49">
        <f>Асгат!F27+Баяндэлгэр!F27+Dariganga!F27+munkhhaan!F27+Naran!F27+Ongon!F27+sukhbaatar!F27+Tuvshinshiree!F27+'Tumentsogt '!F27+'Uulbayan '!F27+khalzan!F27+erdenetsagaan!F27+'Baruu-Urt '!F27</f>
        <v>52</v>
      </c>
      <c r="G27" s="49">
        <f>Асгат!G27+Баяндэлгэр!G27+Dariganga!G27+munkhhaan!G27+Naran!G27+Ongon!G27+sukhbaatar!G27+Tuvshinshiree!G27+'Tumentsogt '!G27+'Uulbayan '!G27+khalzan!G27+erdenetsagaan!G27+'Baruu-Urt '!G27</f>
        <v>52</v>
      </c>
      <c r="H27" s="49">
        <f>Асгат!H27+Баяндэлгэр!H27+Dariganga!H27+munkhhaan!H27+Naran!H27+Ongon!H27+sukhbaatar!H27+Tuvshinshiree!H27+'Tumentsogt '!H27+'Uulbayan '!H27+khalzan!H27+erdenetsagaan!H27+'Baruu-Urt '!H27</f>
        <v>53</v>
      </c>
      <c r="I27" s="49">
        <f>Асгат!I27+Баяндэлгэр!I27+Dariganga!I27+munkhhaan!I27+Naran!I27+Ongon!I27+sukhbaatar!I27+Tuvshinshiree!I27+'Tumentsogt '!I27+'Uulbayan '!I27+khalzan!I27+erdenetsagaan!I27+'Baruu-Urt '!I27</f>
        <v>44</v>
      </c>
      <c r="J27" s="49">
        <f>Асгат!J27+Баяндэлгэр!J27+Dariganga!J27+munkhhaan!J27+Naran!J27+Ongon!J27+sukhbaatar!J27+Tuvshinshiree!J27+'Tumentsogt '!J27+'Uulbayan '!J27+khalzan!J27+erdenetsagaan!J27+'Baruu-Urt '!J27</f>
        <v>40</v>
      </c>
      <c r="K27" s="49">
        <f>Асгат!K27+Баяндэлгэр!K27+Dariganga!K27+munkhhaan!K27+Naran!K27+Ongon!K27+sukhbaatar!K27+Tuvshinshiree!K27+'Tumentsogt '!K27+'Uulbayan '!K27+khalzan!K27+erdenetsagaan!K27+'Baruu-Urt '!K27</f>
        <v>41</v>
      </c>
      <c r="L27" s="49">
        <f>Асгат!L27+Баяндэлгэр!L27+Dariganga!L27+munkhhaan!L27+Naran!L27+Ongon!L27+sukhbaatar!L27+Tuvshinshiree!L27+'Tumentsogt '!L27+'Uulbayan '!L27+khalzan!L27+erdenetsagaan!L27+'Baruu-Urt '!L27</f>
        <v>43</v>
      </c>
      <c r="M27" s="49">
        <f>Асгат!M27+Баяндэлгэр!M27+Dariganga!M27+munkhhaan!M27+Naran!M27+Ongon!M27+sukhbaatar!M27+Tuvshinshiree!M27+'Tumentsogt '!M27+'Uulbayan '!M27+khalzan!M27+erdenetsagaan!M27+'Baruu-Urt '!M27</f>
        <v>49</v>
      </c>
      <c r="N27" s="49" t="e">
        <f>Асгат!N27+Баяндэлгэр!N27+Dariganga!N27+munkhhaan!N27+Naran!N27+Ongon!N27+sukhbaatar!N27+Tuvshinshiree!N27+'Tumentsogt '!N27+'Uulbayan '!N27+khalzan!N27+erdenetsagaan!N27+'Baruu-Urt '!N27</f>
        <v>#VALUE!</v>
      </c>
      <c r="O27" s="49" t="e">
        <f>Асгат!O27+Баяндэлгэр!O27+Dariganga!O27+munkhhaan!O27+Naran!O27+Ongon!O27+sukhbaatar!O27+Tuvshinshiree!O27+'Tumentsogt '!O27+'Uulbayan '!O27+khalzan!O27+erdenetsagaan!O27+'Baruu-Urt '!O27</f>
        <v>#VALUE!</v>
      </c>
      <c r="P27" s="49">
        <f>Асгат!P27+Баяндэлгэр!P27+Dariganga!P27+munkhhaan!P27+Naran!P27+Ongon!P27+sukhbaatar!P27+Tuvshinshiree!P27+'Tumentsogt '!P27+'Uulbayan '!P27+khalzan!P27+erdenetsagaan!P27+'Baruu-Urt '!P27</f>
        <v>35</v>
      </c>
      <c r="Q27" s="49" t="e">
        <f>Асгат!Q27+Баяндэлгэр!Q27+Dariganga!Q27+munkhhaan!Q27+Naran!Q27+Ongon!Q27+sukhbaatar!Q27+Tuvshinshiree!Q27+'Tumentsogt '!Q27+'Uulbayan '!Q27+khalzan!Q27+erdenetsagaan!Q27+'Baruu-Urt '!Q27</f>
        <v>#VALUE!</v>
      </c>
      <c r="R27" s="147" t="e">
        <f t="shared" si="0"/>
        <v>#VALUE!</v>
      </c>
      <c r="S27" s="127" t="e">
        <f t="shared" si="1"/>
        <v>#VALUE!</v>
      </c>
    </row>
    <row r="28" spans="1:19" s="5" customFormat="1" ht="13.5" customHeight="1" x14ac:dyDescent="0.2">
      <c r="A28" s="122">
        <v>23</v>
      </c>
      <c r="B28" s="199" t="s">
        <v>31</v>
      </c>
      <c r="C28" s="199"/>
      <c r="D28" s="120" t="s">
        <v>23</v>
      </c>
      <c r="E28" s="49">
        <f>Асгат!E28+Баяндэлгэр!E28+Dariganga!E28+munkhhaan!E28+Naran!E28+Ongon!E28+sukhbaatar!E28+Tuvshinshiree!E28+'Tumentsogt '!E28+'Uulbayan '!E28+khalzan!E28+erdenetsagaan!E28+'Baruu-Urt '!E28</f>
        <v>1044</v>
      </c>
      <c r="F28" s="49">
        <f>Асгат!F28+Баяндэлгэр!F28+Dariganga!F28+munkhhaan!F28+Naran!F28+Ongon!F28+sukhbaatar!F28+Tuvshinshiree!F28+'Tumentsogt '!F28+'Uulbayan '!F28+khalzan!F28+erdenetsagaan!F28+'Baruu-Urt '!F28</f>
        <v>901</v>
      </c>
      <c r="G28" s="49">
        <f>Асгат!G28+Баяндэлгэр!G28+Dariganga!G28+munkhhaan!G28+Naran!G28+Ongon!G28+sukhbaatar!G28+Tuvshinshiree!G28+'Tumentsogt '!G28+'Uulbayan '!G28+khalzan!G28+erdenetsagaan!G28+'Baruu-Urt '!G28</f>
        <v>775</v>
      </c>
      <c r="H28" s="49">
        <f>Асгат!H28+Баяндэлгэр!H28+Dariganga!H28+munkhhaan!H28+Naran!H28+Ongon!H28+sukhbaatar!H28+Tuvshinshiree!H28+'Tumentsogt '!H28+'Uulbayan '!H28+khalzan!H28+erdenetsagaan!H28+'Baruu-Urt '!H28</f>
        <v>683</v>
      </c>
      <c r="I28" s="49">
        <f>Асгат!I28+Баяндэлгэр!I28+Dariganga!I28+munkhhaan!I28+Naran!I28+Ongon!I28+sukhbaatar!I28+Tuvshinshiree!I28+'Tumentsogt '!I28+'Uulbayan '!I28+khalzan!I28+erdenetsagaan!I28+'Baruu-Urt '!I28</f>
        <v>696</v>
      </c>
      <c r="J28" s="49">
        <f>Асгат!J28+Баяндэлгэр!J28+Dariganga!J28+munkhhaan!J28+Naran!J28+Ongon!J28+sukhbaatar!J28+Tuvshinshiree!J28+'Tumentsogt '!J28+'Uulbayan '!J28+khalzan!J28+erdenetsagaan!J28+'Baruu-Urt '!J28</f>
        <v>652</v>
      </c>
      <c r="K28" s="49">
        <f>Асгат!K28+Баяндэлгэр!K28+Dariganga!K28+munkhhaan!K28+Naran!K28+Ongon!K28+sukhbaatar!K28+Tuvshinshiree!K28+'Tumentsogt '!K28+'Uulbayan '!K28+khalzan!K28+erdenetsagaan!K28+'Baruu-Urt '!K28</f>
        <v>686</v>
      </c>
      <c r="L28" s="49">
        <f>Асгат!L28+Баяндэлгэр!L28+Dariganga!L28+munkhhaan!L28+Naran!L28+Ongon!L28+sukhbaatar!L28+Tuvshinshiree!L28+'Tumentsogt '!L28+'Uulbayan '!L28+khalzan!L28+erdenetsagaan!L28+'Baruu-Urt '!L28</f>
        <v>654</v>
      </c>
      <c r="M28" s="49">
        <f>Асгат!M28+Баяндэлгэр!M28+Dariganga!M28+munkhhaan!M28+Naran!M28+Ongon!M28+sukhbaatar!M28+Tuvshinshiree!M28+'Tumentsogt '!M28+'Uulbayan '!M28+khalzan!M28+erdenetsagaan!M28+'Baruu-Urt '!M28</f>
        <v>690</v>
      </c>
      <c r="N28" s="49">
        <f>Асгат!N28+Баяндэлгэр!N28+Dariganga!N28+munkhhaan!N28+Naran!N28+Ongon!N28+sukhbaatar!N28+Tuvshinshiree!N28+'Tumentsogt '!N28+'Uulbayan '!N28+khalzan!N28+erdenetsagaan!N28+'Baruu-Urt '!N28</f>
        <v>575</v>
      </c>
      <c r="O28" s="49">
        <f>Асгат!O28+Баяндэлгэр!O28+Dariganga!O28+munkhhaan!O28+Naran!O28+Ongon!O28+sukhbaatar!O28+Tuvshinshiree!O28+'Tumentsogt '!O28+'Uulbayan '!O28+khalzan!O28+erdenetsagaan!O28+'Baruu-Urt '!O28</f>
        <v>613</v>
      </c>
      <c r="P28" s="49">
        <f>Асгат!P28+Баяндэлгэр!P28+Dariganga!P28+munkhhaan!P28+Naran!P28+Ongon!P28+sukhbaatar!P28+Tuvshinshiree!P28+'Tumentsogt '!P28+'Uulbayan '!P28+khalzan!P28+erdenetsagaan!P28+'Baruu-Urt '!P28</f>
        <v>630</v>
      </c>
      <c r="Q28" s="49">
        <f>Асгат!Q28+Баяндэлгэр!Q28+Dariganga!Q28+munkhhaan!Q28+Naran!Q28+Ongon!Q28+sukhbaatar!Q28+Tuvshinshiree!Q28+'Tumentsogt '!Q28+'Uulbayan '!Q28+khalzan!Q28+erdenetsagaan!Q28+'Baruu-Urt '!Q28</f>
        <v>691</v>
      </c>
      <c r="R28" s="147">
        <f t="shared" si="0"/>
        <v>61</v>
      </c>
      <c r="S28" s="127">
        <f t="shared" si="1"/>
        <v>109.6825396825397</v>
      </c>
    </row>
    <row r="29" spans="1:19" s="5" customFormat="1" ht="13.5" customHeight="1" x14ac:dyDescent="0.2">
      <c r="A29" s="122">
        <v>24</v>
      </c>
      <c r="B29" s="199" t="s">
        <v>32</v>
      </c>
      <c r="C29" s="199"/>
      <c r="D29" s="120" t="s">
        <v>23</v>
      </c>
      <c r="E29" s="49">
        <f>Асгат!E29+Баяндэлгэр!E29+Dariganga!E29+munkhhaan!E29+Naran!E29+Ongon!E29+sukhbaatar!E29+Tuvshinshiree!E29+'Tumentsogt '!E29+'Uulbayan '!E29+khalzan!E29+erdenetsagaan!E29+'Baruu-Urt '!E29</f>
        <v>1708</v>
      </c>
      <c r="F29" s="49">
        <f>Асгат!F29+Баяндэлгэр!F29+Dariganga!F29+munkhhaan!F29+Naran!F29+Ongon!F29+sukhbaatar!F29+Tuvshinshiree!F29+'Tumentsogt '!F29+'Uulbayan '!F29+khalzan!F29+erdenetsagaan!F29+'Baruu-Urt '!F29</f>
        <v>1910</v>
      </c>
      <c r="G29" s="49">
        <f>Асгат!G29+Баяндэлгэр!G29+Dariganga!G29+munkhhaan!G29+Naran!G29+Ongon!G29+sukhbaatar!G29+Tuvshinshiree!G29+'Tumentsogt '!G29+'Uulbayan '!G29+khalzan!G29+erdenetsagaan!G29+'Baruu-Urt '!G29</f>
        <v>1845</v>
      </c>
      <c r="H29" s="49">
        <f>Асгат!H29+Баяндэлгэр!H29+Dariganga!H29+munkhhaan!H29+Naran!H29+Ongon!H29+sukhbaatar!H29+Tuvshinshiree!H29+'Tumentsogt '!H29+'Uulbayan '!H29+khalzan!H29+erdenetsagaan!H29+'Baruu-Urt '!H29</f>
        <v>2118</v>
      </c>
      <c r="I29" s="49">
        <f>Асгат!I29+Баяндэлгэр!I29+Dariganga!I29+munkhhaan!I29+Naran!I29+Ongon!I29+sukhbaatar!I29+Tuvshinshiree!I29+'Tumentsogt '!I29+'Uulbayan '!I29+khalzan!I29+erdenetsagaan!I29+'Baruu-Urt '!I29</f>
        <v>2216</v>
      </c>
      <c r="J29" s="49">
        <f>Асгат!J29+Баяндэлгэр!J29+Dariganga!J29+munkhhaan!J29+Naran!J29+Ongon!J29+sukhbaatar!J29+Tuvshinshiree!J29+'Tumentsogt '!J29+'Uulbayan '!J29+khalzan!J29+erdenetsagaan!J29+'Baruu-Urt '!J29</f>
        <v>2206</v>
      </c>
      <c r="K29" s="49">
        <f>Асгат!K29+Баяндэлгэр!K29+Dariganga!K29+munkhhaan!K29+Naran!K29+Ongon!K29+sukhbaatar!K29+Tuvshinshiree!K29+'Tumentsogt '!K29+'Uulbayan '!K29+khalzan!K29+erdenetsagaan!K29+'Baruu-Urt '!K29</f>
        <v>2125</v>
      </c>
      <c r="L29" s="49">
        <f>Асгат!L29+Баяндэлгэр!L29+Dariganga!L29+munkhhaan!L29+Naran!L29+Ongon!L29+sukhbaatar!L29+Tuvshinshiree!L29+'Tumentsogt '!L29+'Uulbayan '!L29+khalzan!L29+erdenetsagaan!L29+'Baruu-Urt '!L29</f>
        <v>2310</v>
      </c>
      <c r="M29" s="13">
        <f>Асгат!M29+Баяндэлгэр!M29+Dariganga!M29+munkhhaan!M29+Naran!M29+Ongon!M29+sukhbaatar!M29+Tuvshinshiree!M29+'Tumentsogt '!M29+'Uulbayan '!M29+khalzan!M29+erdenetsagaan!M29+'Baruu-Urt '!M29</f>
        <v>2402</v>
      </c>
      <c r="N29" s="49">
        <f>Асгат!N29+Баяндэлгэр!N29+Dariganga!N29+munkhhaan!N29+Naran!N29+Ongon!N29+sukhbaatar!N29+Tuvshinshiree!N29+'Tumentsogt '!N29+'Uulbayan '!N29+khalzan!N29+erdenetsagaan!N29+'Baruu-Urt '!N29</f>
        <v>2408</v>
      </c>
      <c r="O29" s="49">
        <f>Асгат!O29+Баяндэлгэр!O29+Dariganga!O29+munkhhaan!O29+Naran!O29+Ongon!O29+sukhbaatar!O29+Tuvshinshiree!O29+'Tumentsogt '!O29+'Uulbayan '!O29+khalzan!O29+erdenetsagaan!O29+'Baruu-Urt '!O29</f>
        <v>2480</v>
      </c>
      <c r="P29" s="49">
        <f>Асгат!P29+Баяндэлгэр!P29+Dariganga!P29+munkhhaan!P29+Naran!P29+Ongon!P29+sukhbaatar!P29+Tuvshinshiree!P29+'Tumentsogt '!P29+'Uulbayan '!P29+khalzan!P29+erdenetsagaan!P29+'Baruu-Urt '!P29</f>
        <v>2367</v>
      </c>
      <c r="Q29" s="49">
        <f>Асгат!Q29+Баяндэлгэр!Q29+Dariganga!Q29+munkhhaan!Q29+Naran!Q29+Ongon!Q29+sukhbaatar!Q29+Tuvshinshiree!Q29+'Tumentsogt '!Q29+'Uulbayan '!Q29+khalzan!Q29+erdenetsagaan!Q29+'Baruu-Urt '!Q29</f>
        <v>2315</v>
      </c>
      <c r="R29" s="147">
        <f t="shared" si="0"/>
        <v>-52</v>
      </c>
      <c r="S29" s="127">
        <f t="shared" si="1"/>
        <v>97.803126320236586</v>
      </c>
    </row>
    <row r="30" spans="1:19" s="5" customFormat="1" ht="13.5" customHeight="1" x14ac:dyDescent="0.2">
      <c r="A30" s="122">
        <v>25</v>
      </c>
      <c r="B30" s="199" t="s">
        <v>33</v>
      </c>
      <c r="C30" s="199"/>
      <c r="D30" s="120" t="s">
        <v>23</v>
      </c>
      <c r="E30" s="49">
        <f>Асгат!E30+Баяндэлгэр!E30+Dariganga!E30+munkhhaan!E30+Naran!E30+Ongon!E30+sukhbaatar!E30+Tuvshinshiree!E30+'Tumentsogt '!E30+'Uulbayan '!E30+khalzan!E30+erdenetsagaan!E30+'Baruu-Urt '!E30</f>
        <v>414</v>
      </c>
      <c r="F30" s="49">
        <f>Асгат!F30+Баяндэлгэр!F30+Dariganga!F30+munkhhaan!F30+Naran!F30+Ongon!F30+sukhbaatar!F30+Tuvshinshiree!F30+'Tumentsogt '!F30+'Uulbayan '!F30+khalzan!F30+erdenetsagaan!F30+'Baruu-Urt '!F30</f>
        <v>514</v>
      </c>
      <c r="G30" s="49">
        <f>Асгат!G30+Баяндэлгэр!G30+Dariganga!G30+munkhhaan!G30+Naran!G30+Ongon!G30+sukhbaatar!G30+Tuvshinshiree!G30+'Tumentsogt '!G30+'Uulbayan '!G30+khalzan!G30+erdenetsagaan!G30+'Baruu-Urt '!G30</f>
        <v>635</v>
      </c>
      <c r="H30" s="49">
        <f>Асгат!H30+Баяндэлгэр!H30+Dariganga!H30+munkhhaan!H30+Naran!H30+Ongon!H30+sukhbaatar!H30+Tuvshinshiree!H30+'Tumentsogt '!H30+'Uulbayan '!H30+khalzan!H30+erdenetsagaan!H30+'Baruu-Urt '!H30</f>
        <v>530</v>
      </c>
      <c r="I30" s="49">
        <f>Асгат!I30+Баяндэлгэр!I30+Dariganga!I30+munkhhaan!I30+Naran!I30+Ongon!I30+sukhbaatar!I30+Tuvshinshiree!I30+'Tumentsogt '!I30+'Uulbayan '!I30+khalzan!I30+erdenetsagaan!I30+'Baruu-Urt '!I30</f>
        <v>364</v>
      </c>
      <c r="J30" s="49">
        <f>Асгат!J30+Баяндэлгэр!J30+Dariganga!J30+munkhhaan!J30+Naran!J30+Ongon!J30+sukhbaatar!J30+Tuvshinshiree!J30+'Tumentsogt '!J30+'Uulbayan '!J30+khalzan!J30+erdenetsagaan!J30+'Baruu-Urt '!J30</f>
        <v>778</v>
      </c>
      <c r="K30" s="49">
        <f>Асгат!K30+Баяндэлгэр!K30+Dariganga!K30+munkhhaan!K30+Naran!K30+Ongon!K30+sukhbaatar!K30+Tuvshinshiree!K30+'Tumentsogt '!K30+'Uulbayan '!K30+khalzan!K30+erdenetsagaan!K30+'Baruu-Urt '!K30</f>
        <v>730</v>
      </c>
      <c r="L30" s="49">
        <f>Асгат!L30+Баяндэлгэр!L30+Dariganga!L30+munkhhaan!L30+Naran!L30+Ongon!L30+sukhbaatar!L30+Tuvshinshiree!L30+'Tumentsogt '!L30+'Uulbayan '!L30+khalzan!L30+erdenetsagaan!L30+'Baruu-Urt '!L30</f>
        <v>905</v>
      </c>
      <c r="M30" s="49">
        <f>Асгат!M30+Баяндэлгэр!M30+Dariganga!M30+munkhhaan!M30+Naran!M30+Ongon!M30+sukhbaatar!M30+Tuvshinshiree!M30+'Tumentsogt '!M30+'Uulbayan '!M30+khalzan!M30+erdenetsagaan!M30+'Baruu-Urt '!M30</f>
        <v>672</v>
      </c>
      <c r="N30" s="49">
        <f>Асгат!N30+Баяндэлгэр!N30+Dariganga!N30+munkhhaan!N30+Naran!N30+Ongon!N30+sukhbaatar!N30+Tuvshinshiree!N30+'Tumentsogt '!N30+'Uulbayan '!N30+khalzan!N30+erdenetsagaan!N30+'Baruu-Urt '!N30</f>
        <v>779</v>
      </c>
      <c r="O30" s="49">
        <f>Асгат!O30+Баяндэлгэр!O30+Dariganga!O30+munkhhaan!O30+Naran!O30+Ongon!O30+sukhbaatar!O30+Tuvshinshiree!O30+'Tumentsogt '!O30+'Uulbayan '!O30+khalzan!O30+erdenetsagaan!O30+'Baruu-Urt '!O30</f>
        <v>702</v>
      </c>
      <c r="P30" s="49">
        <f>Асгат!P30+Баяндэлгэр!P30+Dariganga!P30+munkhhaan!P30+Naran!P30+Ongon!P30+sukhbaatar!P30+Tuvshinshiree!P30+'Tumentsogt '!P30+'Uulbayan '!P30+khalzan!P30+erdenetsagaan!P30+'Baruu-Urt '!P30</f>
        <v>379</v>
      </c>
      <c r="Q30" s="49">
        <f>Асгат!Q30+Баяндэлгэр!Q30+Dariganga!Q30+munkhhaan!Q30+Naran!Q30+Ongon!Q30+sukhbaatar!Q30+Tuvshinshiree!Q30+'Tumentsogt '!Q30+'Uulbayan '!Q30+khalzan!Q30+erdenetsagaan!Q30+'Baruu-Urt '!Q30</f>
        <v>1178</v>
      </c>
      <c r="R30" s="147">
        <f t="shared" si="0"/>
        <v>799</v>
      </c>
      <c r="S30" s="127">
        <f t="shared" si="1"/>
        <v>310.8179419525066</v>
      </c>
    </row>
    <row r="31" spans="1:19" s="5" customFormat="1" ht="13.5" customHeight="1" x14ac:dyDescent="0.2">
      <c r="A31" s="122">
        <v>26</v>
      </c>
      <c r="B31" s="199" t="s">
        <v>34</v>
      </c>
      <c r="C31" s="199"/>
      <c r="D31" s="120" t="s">
        <v>23</v>
      </c>
      <c r="E31" s="49">
        <f>Асгат!E31+Баяндэлгэр!E31+Dariganga!E31+munkhhaan!E31+Naran!E31+Ongon!E31+sukhbaatar!E31+Tuvshinshiree!E31+'Tumentsogt '!E31+'Uulbayan '!E31+khalzan!E31+erdenetsagaan!E31+'Baruu-Urt '!E31</f>
        <v>1417</v>
      </c>
      <c r="F31" s="49">
        <f>Асгат!F31+Баяндэлгэр!F31+Dariganga!F31+munkhhaan!F31+Naran!F31+Ongon!F31+sukhbaatar!F31+Tuvshinshiree!F31+'Tumentsogt '!F31+'Uulbayan '!F31+khalzan!F31+erdenetsagaan!F31+'Baruu-Urt '!F31</f>
        <v>1409</v>
      </c>
      <c r="G31" s="49">
        <f>Асгат!G31+Баяндэлгэр!G31+Dariganga!G31+munkhhaan!G31+Naran!G31+Ongon!G31+sukhbaatar!G31+Tuvshinshiree!G31+'Tumentsogt '!G31+'Uulbayan '!G31+khalzan!G31+erdenetsagaan!G31+'Baruu-Urt '!G31</f>
        <v>1420</v>
      </c>
      <c r="H31" s="49">
        <f>Асгат!H31+Баяндэлгэр!H31+Dariganga!H31+munkhhaan!H31+Naran!H31+Ongon!H31+sukhbaatar!H31+Tuvshinshiree!H31+'Tumentsogt '!H31+'Uulbayan '!H31+khalzan!H31+erdenetsagaan!H31+'Baruu-Urt '!H31</f>
        <v>1168</v>
      </c>
      <c r="I31" s="49">
        <f>Асгат!I31+Баяндэлгэр!I31+Dariganga!I31+munkhhaan!I31+Naran!I31+Ongon!I31+sukhbaatar!I31+Tuvshinshiree!I31+'Tumentsogt '!I31+'Uulbayan '!I31+khalzan!I31+erdenetsagaan!I31+'Baruu-Urt '!I31</f>
        <v>747</v>
      </c>
      <c r="J31" s="49">
        <f>Асгат!J31+Баяндэлгэр!J31+Dariganga!J31+munkhhaan!J31+Naran!J31+Ongon!J31+sukhbaatar!J31+Tuvshinshiree!J31+'Tumentsogt '!J31+'Uulbayan '!J31+khalzan!J31+erdenetsagaan!J31+'Baruu-Urt '!J31</f>
        <v>1113</v>
      </c>
      <c r="K31" s="49">
        <f>Асгат!K31+Баяндэлгэр!K31+Dariganga!K31+munkhhaan!K31+Naran!K31+Ongon!K31+sukhbaatar!K31+Tuvshinshiree!K31+'Tumentsogt '!K31+'Uulbayan '!K31+khalzan!K31+erdenetsagaan!K31+'Baruu-Urt '!K31</f>
        <v>1082</v>
      </c>
      <c r="L31" s="49">
        <f>Асгат!L31+Баяндэлгэр!L31+Dariganga!L31+munkhhaan!L31+Naran!L31+Ongon!L31+sukhbaatar!L31+Tuvshinshiree!L31+'Tumentsogt '!L31+'Uulbayan '!L31+khalzan!L31+erdenetsagaan!L31+'Baruu-Urt '!L31</f>
        <v>900</v>
      </c>
      <c r="M31" s="49">
        <f>Асгат!M31+Баяндэлгэр!M31+Dariganga!M31+munkhhaan!M31+Naran!M31+Ongon!M31+sukhbaatar!M31+Tuvshinshiree!M31+'Tumentsogt '!M31+'Uulbayan '!M31+khalzan!M31+erdenetsagaan!M31+'Baruu-Urt '!M31</f>
        <v>961</v>
      </c>
      <c r="N31" s="49">
        <f>Асгат!N31+Баяндэлгэр!N31+Dariganga!N31+munkhhaan!N31+Naran!N31+Ongon!N31+sukhbaatar!N31+Tuvshinshiree!N31+'Tumentsogt '!N31+'Uulbayan '!N31+khalzan!N31+erdenetsagaan!N31+'Baruu-Urt '!N31</f>
        <v>626</v>
      </c>
      <c r="O31" s="49">
        <f>Асгат!O31+Баяндэлгэр!O31+Dariganga!O31+munkhhaan!O31+Naran!O31+Ongon!O31+sukhbaatar!O31+Tuvshinshiree!O31+'Tumentsogt '!O31+'Uulbayan '!O31+khalzan!O31+erdenetsagaan!O31+'Baruu-Urt '!O31</f>
        <v>561</v>
      </c>
      <c r="P31" s="49">
        <f>Асгат!P31+Баяндэлгэр!P31+Dariganga!P31+munkhhaan!P31+Naran!P31+Ongon!P31+sukhbaatar!P31+Tuvshinshiree!P31+'Tumentsogt '!P31+'Uulbayan '!P31+khalzan!P31+erdenetsagaan!P31+'Baruu-Urt '!P31</f>
        <v>0</v>
      </c>
      <c r="Q31" s="49">
        <f>Асгат!Q31+Баяндэлгэр!Q31+Dariganga!Q31+munkhhaan!Q31+Naran!Q31+Ongon!Q31+sukhbaatar!Q31+Tuvshinshiree!Q31+'Tumentsogt '!Q31+'Uulbayan '!Q31+khalzan!Q31+erdenetsagaan!Q31+'Baruu-Urt '!Q31</f>
        <v>40</v>
      </c>
      <c r="R31" s="147">
        <f t="shared" si="0"/>
        <v>40</v>
      </c>
      <c r="S31" s="127" t="e">
        <f t="shared" si="1"/>
        <v>#DIV/0!</v>
      </c>
    </row>
    <row r="32" spans="1:19" s="5" customFormat="1" ht="13.5" customHeight="1" x14ac:dyDescent="0.2">
      <c r="A32" s="122">
        <v>27</v>
      </c>
      <c r="B32" s="199" t="s">
        <v>35</v>
      </c>
      <c r="C32" s="199"/>
      <c r="D32" s="120" t="s">
        <v>23</v>
      </c>
      <c r="E32" s="49">
        <f>Асгат!E32+Баяндэлгэр!E32+Dariganga!E32+munkhhaan!E32+Naran!E32+Ongon!E32+sukhbaatar!E32+Tuvshinshiree!E32+'Tumentsogt '!E32+'Uulbayan '!E32+khalzan!E32+erdenetsagaan!E32+'Baruu-Urt '!E32</f>
        <v>22769</v>
      </c>
      <c r="F32" s="49">
        <f>Асгат!F32+Баяндэлгэр!F32+Dariganga!F32+munkhhaan!F32+Naran!F32+Ongon!F32+sukhbaatar!F32+Tuvshinshiree!F32+'Tumentsogt '!F32+'Uulbayan '!F32+khalzan!F32+erdenetsagaan!F32+'Baruu-Urt '!F32</f>
        <v>21761</v>
      </c>
      <c r="G32" s="49">
        <f>Асгат!G32+Баяндэлгэр!G32+Dariganga!G32+munkhhaan!G32+Naran!G32+Ongon!G32+sukhbaatar!G32+Tuvshinshiree!G32+'Tumentsogt '!G32+'Uulbayan '!G32+khalzan!G32+erdenetsagaan!G32+'Baruu-Urt '!G32</f>
        <v>22097</v>
      </c>
      <c r="H32" s="49">
        <f>Асгат!H32+Баяндэлгэр!H32+Dariganga!H32+munkhhaan!H32+Naran!H32+Ongon!H32+sukhbaatar!H32+Tuvshinshiree!H32+'Tumentsogt '!H32+'Uulbayan '!H32+khalzan!H32+erdenetsagaan!H32+'Baruu-Urt '!H32</f>
        <v>23624</v>
      </c>
      <c r="I32" s="49">
        <f>Асгат!I32+Баяндэлгэр!I32+Dariganga!I32+munkhhaan!I32+Naran!I32+Ongon!I32+sukhbaatar!I32+Tuvshinshiree!I32+'Tumentsogt '!I32+'Uulbayan '!I32+khalzan!I32+erdenetsagaan!I32+'Baruu-Urt '!I32</f>
        <v>23701</v>
      </c>
      <c r="J32" s="49">
        <f>Асгат!J32+Баяндэлгэр!J32+Dariganga!J32+munkhhaan!J32+Naran!J32+Ongon!J32+sukhbaatar!J32+Tuvshinshiree!J32+'Tumentsogt '!J32+'Uulbayan '!J32+khalzan!J32+erdenetsagaan!J32+'Baruu-Urt '!J32</f>
        <v>24017</v>
      </c>
      <c r="K32" s="49">
        <f>Асгат!K32+Баяндэлгэр!K32+Dariganga!K32+munkhhaan!K32+Naran!K32+Ongon!K32+sukhbaatar!K32+Tuvshinshiree!K32+'Tumentsogt '!K32+'Uulbayan '!K32+khalzan!K32+erdenetsagaan!K32+'Baruu-Urt '!K32</f>
        <v>24335</v>
      </c>
      <c r="L32" s="49">
        <f>Асгат!L32+Баяндэлгэр!L32+Dariganga!L32+munkhhaan!L32+Naran!L32+Ongon!L32+sukhbaatar!L32+Tuvshinshiree!L32+'Tumentsogt '!L32+'Uulbayan '!L32+khalzan!L32+erdenetsagaan!L32+'Baruu-Urt '!L32</f>
        <v>0</v>
      </c>
      <c r="M32" s="49">
        <f>Асгат!M32+Баяндэлгэр!M32+Dariganga!M32+munkhhaan!M32+Naran!M32+Ongon!M32+sukhbaatar!M32+Tuvshinshiree!M32+'Tumentsogt '!M32+'Uulbayan '!M32+khalzan!M32+erdenetsagaan!M32+'Baruu-Urt '!M32</f>
        <v>24343</v>
      </c>
      <c r="N32" s="49">
        <f>Асгат!N32+Баяндэлгэр!N32+Dariganga!N32+munkhhaan!N32+Naran!N32+Ongon!N32+sukhbaatar!N32+Tuvshinshiree!N32+'Tumentsogt '!N32+'Uulbayan '!N32+khalzan!N32+erdenetsagaan!N32+'Baruu-Urt '!N32</f>
        <v>24842</v>
      </c>
      <c r="O32" s="49">
        <f>Асгат!O32+Баяндэлгэр!O32+Dariganga!O32+munkhhaan!O32+Naran!O32+Ongon!O32+sukhbaatar!O32+Tuvshinshiree!O32+'Tumentsogt '!O32+'Uulbayan '!O32+khalzan!O32+erdenetsagaan!O32+'Baruu-Urt '!O32</f>
        <v>0</v>
      </c>
      <c r="P32" s="49">
        <f>Асгат!P32+Баяндэлгэр!P32+Dariganga!P32+munkhhaan!P32+Naran!P32+Ongon!P32+sukhbaatar!P32+Tuvshinshiree!P32+'Tumentsogt '!P32+'Uulbayan '!P32+khalzan!P32+erdenetsagaan!P32+'Baruu-Urt '!P32</f>
        <v>0</v>
      </c>
      <c r="Q32" s="49">
        <f>Асгат!Q32+Баяндэлгэр!Q32+Dariganga!Q32+munkhhaan!Q32+Naran!Q32+Ongon!Q32+sukhbaatar!Q32+Tuvshinshiree!Q32+'Tumentsogt '!Q32+'Uulbayan '!Q32+khalzan!Q32+erdenetsagaan!Q32+'Baruu-Urt '!Q32</f>
        <v>0</v>
      </c>
      <c r="R32" s="147">
        <f t="shared" si="0"/>
        <v>0</v>
      </c>
      <c r="S32" s="127" t="e">
        <f t="shared" si="1"/>
        <v>#DIV/0!</v>
      </c>
    </row>
    <row r="33" spans="1:19" s="5" customFormat="1" ht="13.5" customHeight="1" x14ac:dyDescent="0.2">
      <c r="A33" s="122">
        <v>28</v>
      </c>
      <c r="B33" s="199" t="s">
        <v>36</v>
      </c>
      <c r="C33" s="199"/>
      <c r="D33" s="120" t="s">
        <v>23</v>
      </c>
      <c r="E33" s="49">
        <f>Асгат!E33+Баяндэлгэр!E33+Dariganga!E33+munkhhaan!E33+Naran!E33+Ongon!E33+sukhbaatar!E33+Tuvshinshiree!E33+'Tumentsogt '!E33+'Uulbayan '!E33+khalzan!E33+erdenetsagaan!E33+'Baruu-Urt '!E33</f>
        <v>696</v>
      </c>
      <c r="F33" s="49">
        <f>Асгат!F33+Баяндэлгэр!F33+Dariganga!F33+munkhhaan!F33+Naran!F33+Ongon!F33+sukhbaatar!F33+Tuvshinshiree!F33+'Tumentsogt '!F33+'Uulbayan '!F33+khalzan!F33+erdenetsagaan!F33+'Baruu-Urt '!F33</f>
        <v>1041</v>
      </c>
      <c r="G33" s="49">
        <f>Асгат!G33+Баяндэлгэр!G33+Dariganga!G33+munkhhaan!G33+Naran!G33+Ongon!G33+sukhbaatar!G33+Tuvshinshiree!G33+'Tumentsogt '!G33+'Uulbayan '!G33+khalzan!G33+erdenetsagaan!G33+'Baruu-Urt '!G33</f>
        <v>907</v>
      </c>
      <c r="H33" s="49">
        <f>Асгат!H33+Баяндэлгэр!H33+Dariganga!H33+munkhhaan!H33+Naran!H33+Ongon!H33+sukhbaatar!H33+Tuvshinshiree!H33+'Tumentsogt '!H33+'Uulbayan '!H33+khalzan!H33+erdenetsagaan!H33+'Baruu-Urt '!H33</f>
        <v>812</v>
      </c>
      <c r="I33" s="49">
        <f>Асгат!I33+Баяндэлгэр!I33+Dariganga!I33+munkhhaan!I33+Naran!I33+Ongon!I33+sukhbaatar!I33+Tuvshinshiree!I33+'Tumentsogt '!I33+'Uulbayan '!I33+khalzan!I33+erdenetsagaan!I33+'Baruu-Urt '!I33</f>
        <v>780</v>
      </c>
      <c r="J33" s="49">
        <f>Асгат!J33+Баяндэлгэр!J33+Dariganga!J33+munkhhaan!J33+Naran!J33+Ongon!J33+sukhbaatar!J33+Tuvshinshiree!J33+'Tumentsogt '!J33+'Uulbayan '!J33+khalzan!J33+erdenetsagaan!J33+'Baruu-Urt '!J33</f>
        <v>763</v>
      </c>
      <c r="K33" s="49">
        <f>Асгат!K33+Баяндэлгэр!K33+Dariganga!K33+munkhhaan!K33+Naran!K33+Ongon!K33+sukhbaatar!K33+Tuvshinshiree!K33+'Tumentsogt '!K33+'Uulbayan '!K33+khalzan!K33+erdenetsagaan!K33+'Baruu-Urt '!K33</f>
        <v>745</v>
      </c>
      <c r="L33" s="49">
        <f>Асгат!L33+Баяндэлгэр!L33+Dariganga!L33+munkhhaan!L33+Naran!L33+Ongon!L33+sukhbaatar!L33+Tuvshinshiree!L33+'Tumentsogt '!L33+'Uulbayan '!L33+khalzan!L33+erdenetsagaan!L33+'Baruu-Urt '!L33</f>
        <v>432</v>
      </c>
      <c r="M33" s="49">
        <f>Асгат!M33+Баяндэлгэр!M33+Dariganga!M33+munkhhaan!M33+Naran!M33+Ongon!M33+sukhbaatar!M33+Tuvshinshiree!M33+'Tumentsogt '!M33+'Uulbayan '!M33+khalzan!M33+erdenetsagaan!M33+'Baruu-Urt '!M33</f>
        <v>761</v>
      </c>
      <c r="N33" s="49">
        <f>Асгат!N33+Баяндэлгэр!N33+Dariganga!N33+munkhhaan!N33+Naran!N33+Ongon!N33+sukhbaatar!N33+Tuvshinshiree!N33+'Tumentsogt '!N33+'Uulbayan '!N33+khalzan!N33+erdenetsagaan!N33+'Baruu-Urt '!N33</f>
        <v>886</v>
      </c>
      <c r="O33" s="49">
        <f>Асгат!O33+Баяндэлгэр!O33+Dariganga!O33+munkhhaan!O33+Naran!O33+Ongon!O33+sukhbaatar!O33+Tuvshinshiree!O33+'Tumentsogt '!O33+'Uulbayan '!O33+khalzan!O33+erdenetsagaan!O33+'Baruu-Urt '!O33</f>
        <v>647</v>
      </c>
      <c r="P33" s="49">
        <f>Асгат!P33+Баяндэлгэр!P33+Dariganga!P33+munkhhaan!P33+Naran!P33+Ongon!P33+sukhbaatar!P33+Tuvshinshiree!P33+'Tumentsogt '!P33+'Uulbayan '!P33+khalzan!P33+erdenetsagaan!P33+'Baruu-Urt '!P33</f>
        <v>630</v>
      </c>
      <c r="Q33" s="49">
        <f>Асгат!Q33+Баяндэлгэр!Q33+Dariganga!Q33+munkhhaan!Q33+Naran!Q33+Ongon!Q33+sukhbaatar!Q33+Tuvshinshiree!Q33+'Tumentsogt '!Q33+'Uulbayan '!Q33+khalzan!Q33+erdenetsagaan!Q33+'Baruu-Urt '!Q33</f>
        <v>462</v>
      </c>
      <c r="R33" s="147">
        <f t="shared" si="0"/>
        <v>-168</v>
      </c>
      <c r="S33" s="127">
        <f t="shared" si="1"/>
        <v>73.333333333333329</v>
      </c>
    </row>
    <row r="34" spans="1:19" s="5" customFormat="1" ht="13.5" customHeight="1" x14ac:dyDescent="0.2">
      <c r="A34" s="122">
        <v>29</v>
      </c>
      <c r="B34" s="199" t="s">
        <v>37</v>
      </c>
      <c r="C34" s="199"/>
      <c r="D34" s="120" t="s">
        <v>23</v>
      </c>
      <c r="E34" s="49">
        <f>Асгат!E34+Баяндэлгэр!E34+Dariganga!E34+munkhhaan!E34+Naran!E34+Ongon!E34+sukhbaatar!E34+Tuvshinshiree!E34+'Tumentsogt '!E34+'Uulbayan '!E34+khalzan!E34+erdenetsagaan!E34+'Baruu-Urt '!E34</f>
        <v>3218</v>
      </c>
      <c r="F34" s="49">
        <f>Асгат!F34+Баяндэлгэр!F34+Dariganga!F34+munkhhaan!F34+Naran!F34+Ongon!F34+sukhbaatar!F34+Tuvshinshiree!F34+'Tumentsogt '!F34+'Uulbayan '!F34+khalzan!F34+erdenetsagaan!F34+'Baruu-Urt '!F34</f>
        <v>3416</v>
      </c>
      <c r="G34" s="49">
        <f>Асгат!G34+Баяндэлгэр!G34+Dariganga!G34+munkhhaan!G34+Naran!G34+Ongon!G34+sukhbaatar!G34+Tuvshinshiree!G34+'Tumentsogt '!G34+'Uulbayan '!G34+khalzan!G34+erdenetsagaan!G34+'Baruu-Urt '!G34</f>
        <v>2983</v>
      </c>
      <c r="H34" s="49">
        <f>Асгат!H34+Баяндэлгэр!H34+Dariganga!H34+munkhhaan!H34+Naran!H34+Ongon!H34+sukhbaatar!H34+Tuvshinshiree!H34+'Tumentsogt '!H34+'Uulbayan '!H34+khalzan!H34+erdenetsagaan!H34+'Baruu-Urt '!H34</f>
        <v>3556</v>
      </c>
      <c r="I34" s="49">
        <f>Асгат!I34+Баяндэлгэр!I34+Dariganga!I34+munkhhaan!I34+Naran!I34+Ongon!I34+sukhbaatar!I34+Tuvshinshiree!I34+'Tumentsogt '!I34+'Uulbayan '!I34+khalzan!I34+erdenetsagaan!I34+'Baruu-Urt '!I34</f>
        <v>1324</v>
      </c>
      <c r="J34" s="49">
        <f>Асгат!J34+Баяндэлгэр!J34+Dariganga!J34+munkhhaan!J34+Naran!J34+Ongon!J34+sukhbaatar!J34+Tuvshinshiree!J34+'Tumentsogt '!J34+'Uulbayan '!J34+khalzan!J34+erdenetsagaan!J34+'Baruu-Urt '!J34</f>
        <v>3250</v>
      </c>
      <c r="K34" s="49">
        <f>Асгат!K34+Баяндэлгэр!K34+Dariganga!K34+munkhhaan!K34+Naran!K34+Ongon!K34+sukhbaatar!K34+Tuvshinshiree!K34+'Tumentsogt '!K34+'Uulbayan '!K34+khalzan!K34+erdenetsagaan!K34+'Baruu-Urt '!K34</f>
        <v>2415</v>
      </c>
      <c r="L34" s="49">
        <f>Асгат!L34+Баяндэлгэр!L34+Dariganga!L34+munkhhaan!L34+Naran!L34+Ongon!L34+sukhbaatar!L34+Tuvshinshiree!L34+'Tumentsogt '!L34+'Uulbayan '!L34+khalzan!L34+erdenetsagaan!L34+'Baruu-Urt '!L34</f>
        <v>2597</v>
      </c>
      <c r="M34" s="49">
        <f>Асгат!M34+Баяндэлгэр!M34+Dariganga!M34+munkhhaan!M34+Naran!M34+Ongon!M34+sukhbaatar!M34+Tuvshinshiree!M34+'Tumentsogt '!M34+'Uulbayan '!M34+khalzan!M34+erdenetsagaan!M34+'Baruu-Urt '!M34</f>
        <v>3804</v>
      </c>
      <c r="N34" s="49">
        <f>Асгат!N34+Баяндэлгэр!N34+Dariganga!N34+munkhhaan!N34+Naran!N34+Ongon!N34+sukhbaatar!N34+Tuvshinshiree!N34+'Tumentsogt '!N34+'Uulbayan '!N34+khalzan!N34+erdenetsagaan!N34+'Baruu-Urt '!N34</f>
        <v>4157</v>
      </c>
      <c r="O34" s="49">
        <f>Асгат!O34+Баяндэлгэр!O34+Dariganga!O34+munkhhaan!O34+Naran!O34+Ongon!O34+sukhbaatar!O34+Tuvshinshiree!O34+'Tumentsogt '!O34+'Uulbayan '!O34+khalzan!O34+erdenetsagaan!O34+'Baruu-Urt '!O34</f>
        <v>3230</v>
      </c>
      <c r="P34" s="49">
        <f>Асгат!P34+Баяндэлгэр!P34+Dariganga!P34+munkhhaan!P34+Naran!P34+Ongon!P34+sukhbaatar!P34+Tuvshinshiree!P34+'Tumentsogt '!P34+'Uulbayan '!P34+khalzan!P34+erdenetsagaan!P34+'Baruu-Urt '!P34</f>
        <v>2763</v>
      </c>
      <c r="Q34" s="49">
        <f>Асгат!Q34+Баяндэлгэр!Q34+Dariganga!Q34+munkhhaan!Q34+Naran!Q34+Ongon!Q34+sukhbaatar!Q34+Tuvshinshiree!Q34+'Tumentsogt '!Q34+'Uulbayan '!Q34+khalzan!Q34+erdenetsagaan!Q34+'Baruu-Urt '!Q34</f>
        <v>2279</v>
      </c>
      <c r="R34" s="147">
        <f t="shared" si="0"/>
        <v>-484</v>
      </c>
      <c r="S34" s="127">
        <f t="shared" si="1"/>
        <v>82.482808541440463</v>
      </c>
    </row>
    <row r="35" spans="1:19" s="5" customFormat="1" ht="21.75" customHeight="1" x14ac:dyDescent="0.2">
      <c r="A35" s="122">
        <v>30</v>
      </c>
      <c r="B35" s="199" t="s">
        <v>38</v>
      </c>
      <c r="C35" s="199"/>
      <c r="D35" s="120" t="s">
        <v>23</v>
      </c>
      <c r="E35" s="49">
        <f>Асгат!E35+Баяндэлгэр!E35+Dariganga!E35+munkhhaan!E35+Naran!E35+Ongon!E35+sukhbaatar!E35+Tuvshinshiree!E35+'Tumentsogt '!E35+'Uulbayan '!E35+khalzan!E35+erdenetsagaan!E35+'Baruu-Urt '!E35</f>
        <v>2796</v>
      </c>
      <c r="F35" s="49">
        <f>Асгат!F35+Баяндэлгэр!F35+Dariganga!F35+munkhhaan!F35+Naran!F35+Ongon!F35+sukhbaatar!F35+Tuvshinshiree!F35+'Tumentsogt '!F35+'Uulbayan '!F35+khalzan!F35+erdenetsagaan!F35+'Baruu-Urt '!F35</f>
        <v>2722</v>
      </c>
      <c r="G35" s="49">
        <f>Асгат!G35+Баяндэлгэр!G35+Dariganga!G35+munkhhaan!G35+Naran!G35+Ongon!G35+sukhbaatar!G35+Tuvshinshiree!G35+'Tumentsogt '!G35+'Uulbayan '!G35+khalzan!G35+erdenetsagaan!G35+'Baruu-Urt '!G35</f>
        <v>2650</v>
      </c>
      <c r="H35" s="49">
        <f>Асгат!H35+Баяндэлгэр!H35+Dariganga!H35+munkhhaan!H35+Naran!H35+Ongon!H35+sukhbaatar!H35+Tuvshinshiree!H35+'Tumentsogt '!H35+'Uulbayan '!H35+khalzan!H35+erdenetsagaan!H35+'Baruu-Urt '!H35</f>
        <v>3235</v>
      </c>
      <c r="I35" s="49">
        <f>Асгат!I35+Баяндэлгэр!I35+Dariganga!I35+munkhhaan!I35+Naran!I35+Ongon!I35+sukhbaatar!I35+Tuvshinshiree!I35+'Tumentsogt '!I35+'Uulbayan '!I35+khalzan!I35+erdenetsagaan!I35+'Baruu-Urt '!I35</f>
        <v>1143</v>
      </c>
      <c r="J35" s="49">
        <f>Асгат!J35+Баяндэлгэр!J35+Dariganga!J35+munkhhaan!J35+Naran!J35+Ongon!J35+sukhbaatar!J35+Tuvshinshiree!J35+'Tumentsogt '!J35+'Uulbayan '!J35+khalzan!J35+erdenetsagaan!J35+'Baruu-Urt '!J35</f>
        <v>1764</v>
      </c>
      <c r="K35" s="49">
        <f>Асгат!K35+Баяндэлгэр!K35+Dariganga!K35+munkhhaan!K35+Naran!K35+Ongon!K35+sukhbaatar!K35+Tuvshinshiree!K35+'Tumentsogt '!K35+'Uulbayan '!K35+khalzan!K35+erdenetsagaan!K35+'Baruu-Urt '!K35</f>
        <v>1042</v>
      </c>
      <c r="L35" s="49">
        <f>Асгат!L35+Баяндэлгэр!L35+Dariganga!L35+munkhhaan!L35+Naran!L35+Ongon!L35+sukhbaatar!L35+Tuvshinshiree!L35+'Tumentsogt '!L35+'Uulbayan '!L35+khalzan!L35+erdenetsagaan!L35+'Baruu-Urt '!L35</f>
        <v>857</v>
      </c>
      <c r="M35" s="49">
        <f>Асгат!M35+Баяндэлгэр!M35+Dariganga!M35+munkhhaan!M35+Naran!M35+Ongon!M35+sukhbaatar!M35+Tuvshinshiree!M35+'Tumentsogt '!M35+'Uulbayan '!M35+khalzan!M35+erdenetsagaan!M35+'Baruu-Urt '!M35</f>
        <v>750</v>
      </c>
      <c r="N35" s="49">
        <f>Асгат!N35+Баяндэлгэр!N35+Dariganga!N35+munkhhaan!N35+Naran!N35+Ongon!N35+sukhbaatar!N35+Tuvshinshiree!N35+'Tumentsogt '!N35+'Uulbayan '!N35+khalzan!N35+erdenetsagaan!N35+'Baruu-Urt '!N35</f>
        <v>1124</v>
      </c>
      <c r="O35" s="49">
        <f>Асгат!O35+Баяндэлгэр!O35+Dariganga!O35+munkhhaan!O35+Naran!O35+Ongon!O35+sukhbaatar!O35+Tuvshinshiree!O35+'Tumentsogt '!O35+'Uulbayan '!O35+khalzan!O35+erdenetsagaan!O35+'Baruu-Urt '!O35</f>
        <v>938</v>
      </c>
      <c r="P35" s="49">
        <f>Асгат!P35+Баяндэлгэр!P35+Dariganga!P35+munkhhaan!P35+Naran!P35+Ongon!P35+sukhbaatar!P35+Tuvshinshiree!P35+'Tumentsogt '!P35+'Uulbayan '!P35+khalzan!P35+erdenetsagaan!P35+'Baruu-Urt '!P35</f>
        <v>802</v>
      </c>
      <c r="Q35" s="49">
        <f>Асгат!Q35+Баяндэлгэр!Q35+Dariganga!Q35+munkhhaan!Q35+Naran!Q35+Ongon!Q35+sukhbaatar!Q35+Tuvshinshiree!Q35+'Tumentsogt '!Q35+'Uulbayan '!Q35+khalzan!Q35+erdenetsagaan!Q35+'Baruu-Urt '!Q35</f>
        <v>846</v>
      </c>
      <c r="R35" s="147">
        <f t="shared" si="0"/>
        <v>44</v>
      </c>
      <c r="S35" s="127">
        <f t="shared" si="1"/>
        <v>105.4862842892768</v>
      </c>
    </row>
    <row r="36" spans="1:19" s="5" customFormat="1" ht="13.5" customHeight="1" x14ac:dyDescent="0.2">
      <c r="A36" s="122">
        <v>31</v>
      </c>
      <c r="B36" s="199" t="s">
        <v>39</v>
      </c>
      <c r="C36" s="199"/>
      <c r="D36" s="120" t="s">
        <v>40</v>
      </c>
      <c r="E36" s="49">
        <f>Асгат!E36+Баяндэлгэр!E36+Dariganga!E36+munkhhaan!E36+Naran!E36+Ongon!E36+sukhbaatar!E36+Tuvshinshiree!E36+'Tumentsogt '!E36+'Uulbayan '!E36+khalzan!E36+erdenetsagaan!E36+'Baruu-Urt '!E36</f>
        <v>6209.6</v>
      </c>
      <c r="F36" s="49">
        <f>Асгат!F36+Баяндэлгэр!F36+Dariganga!F36+munkhhaan!F36+Naran!F36+Ongon!F36+sukhbaatar!F36+Tuvshinshiree!F36+'Tumentsogt '!F36+'Uulbayan '!F36+khalzan!F36+erdenetsagaan!F36+'Baruu-Urt '!F36</f>
        <v>7363.1999999999989</v>
      </c>
      <c r="G36" s="49">
        <f>Асгат!G36+Баяндэлгэр!G36+Dariganga!G36+munkhhaan!G36+Naran!G36+Ongon!G36+sukhbaatar!G36+Tuvshinshiree!G36+'Tumentsogt '!G36+'Uulbayan '!G36+khalzan!G36+erdenetsagaan!G36+'Baruu-Urt '!G36</f>
        <v>11412.5</v>
      </c>
      <c r="H36" s="49">
        <f>Асгат!H36+Баяндэлгэр!H36+Dariganga!H36+munkhhaan!H36+Naran!H36+Ongon!H36+sukhbaatar!H36+Tuvshinshiree!H36+'Tumentsogt '!H36+'Uulbayan '!H36+khalzan!H36+erdenetsagaan!H36+'Baruu-Urt '!H36</f>
        <v>9818.7000000000007</v>
      </c>
      <c r="I36" s="49">
        <f>Асгат!I36+Баяндэлгэр!I36+Dariganga!I36+munkhhaan!I36+Naran!I36+Ongon!I36+sukhbaatar!I36+Tuvshinshiree!I36+'Tumentsogt '!I36+'Uulbayan '!I36+khalzan!I36+erdenetsagaan!I36+'Baruu-Urt '!I36</f>
        <v>15880.900000000001</v>
      </c>
      <c r="J36" s="49">
        <f>Асгат!J36+Баяндэлгэр!J36+Dariganga!J36+munkhhaan!J36+Naran!J36+Ongon!J36+sukhbaatar!J36+Tuvshinshiree!J36+'Tumentsogt '!J36+'Uulbayan '!J36+khalzan!J36+erdenetsagaan!J36+'Baruu-Urt '!J36</f>
        <v>24737.5</v>
      </c>
      <c r="K36" s="49">
        <f>Асгат!K36+Баяндэлгэр!K36+Dariganga!K36+munkhhaan!K36+Naran!K36+Ongon!K36+sukhbaatar!K36+Tuvshinshiree!K36+'Tumentsogt '!K36+'Uulbayan '!K36+khalzan!K36+erdenetsagaan!K36+'Baruu-Urt '!K36</f>
        <v>20664.099999999999</v>
      </c>
      <c r="L36" s="49">
        <f>Асгат!L36+Баяндэлгэр!L36+Dariganga!L36+munkhhaan!L36+Naran!L36+Ongon!L36+sukhbaatar!L36+Tuvshinshiree!L36+'Tumentsogt '!L36+'Uulbayan '!L36+khalzan!L36+erdenetsagaan!L36+'Baruu-Urt '!L36</f>
        <v>21175.200000000001</v>
      </c>
      <c r="M36" s="13">
        <f>Асгат!M36+Баяндэлгэр!M36+Dariganga!M36+munkhhaan!M36+Naran!M36+Ongon!M36+sukhbaatar!M36+Tuvshinshiree!M36+'Tumentsogt '!M36+'Uulbayan '!M36+khalzan!M36+erdenetsagaan!M36+'Baruu-Urt '!M36</f>
        <v>18570.300000000003</v>
      </c>
      <c r="N36" s="126">
        <f>Асгат!N36+Баяндэлгэр!N36+Dariganga!N36+munkhhaan!N36+Naran!N36+Ongon!N36+sukhbaatar!N36+Tuvshinshiree!N36+'Tumentsogt '!N36+'Uulbayan '!N36+khalzan!N36+erdenetsagaan!N36+'Baruu-Urt '!N36</f>
        <v>29466.5</v>
      </c>
      <c r="O36" s="49">
        <f>Асгат!O36+Баяндэлгэр!O36+Dariganga!O36+munkhhaan!O36+Naran!O36+Ongon!O36+sukhbaatar!O36+Tuvshinshiree!O36+'Tumentsogt '!O36+'Uulbayan '!O36+khalzan!O36+erdenetsagaan!O36+'Baruu-Urt '!O36</f>
        <v>55467.199999999997</v>
      </c>
      <c r="P36" s="49">
        <f>Асгат!P36+Баяндэлгэр!P36+Dariganga!P36+munkhhaan!P36+Naran!P36+Ongon!P36+sukhbaatar!P36+Tuvshinshiree!P36+'Tumentsogt '!P36+'Uulbayan '!P36+khalzan!P36+erdenetsagaan!P36+'Baruu-Urt '!P36</f>
        <v>58278.600000000006</v>
      </c>
      <c r="Q36" s="49">
        <f>Асгат!Q36+Баяндэлгэр!Q36+Dariganga!Q36+munkhhaan!Q36+Naran!Q36+Ongon!Q36+sukhbaatar!Q36+Tuvshinshiree!Q36+'Tumentsogt '!Q36+'Uulbayan '!Q36+khalzan!Q36+erdenetsagaan!Q36+'Baruu-Urt '!Q36</f>
        <v>0</v>
      </c>
      <c r="R36" s="147">
        <f t="shared" si="0"/>
        <v>-58278.600000000006</v>
      </c>
      <c r="S36" s="127">
        <f t="shared" si="1"/>
        <v>0</v>
      </c>
    </row>
    <row r="37" spans="1:19" s="5" customFormat="1" ht="13.5" customHeight="1" x14ac:dyDescent="0.2">
      <c r="A37" s="122">
        <v>32</v>
      </c>
      <c r="B37" s="208" t="s">
        <v>41</v>
      </c>
      <c r="C37" s="208"/>
      <c r="D37" s="120" t="s">
        <v>40</v>
      </c>
      <c r="E37" s="49">
        <f>Асгат!E37+Баяндэлгэр!E37+Dariganga!E37+munkhhaan!E37+Naran!E37+Ongon!E37+sukhbaatar!E37+Tuvshinshiree!E37+'Tumentsogt '!E37+'Uulbayan '!E37+khalzan!E37+erdenetsagaan!E37+'Baruu-Urt '!E37</f>
        <v>13225.599999999999</v>
      </c>
      <c r="F37" s="49">
        <f>Асгат!F37+Баяндэлгэр!F37+Dariganga!F37+munkhhaan!F37+Naran!F37+Ongon!F37+sukhbaatar!F37+Tuvshinshiree!F37+'Tumentsogt '!F37+'Uulbayan '!F37+khalzan!F37+erdenetsagaan!F37+'Baruu-Urt '!F37</f>
        <v>13002.400000000001</v>
      </c>
      <c r="G37" s="49">
        <f>Асгат!G37+Баяндэлгэр!G37+Dariganga!G37+munkhhaan!G37+Naran!G37+Ongon!G37+sukhbaatar!G37+Tuvshinshiree!G37+'Tumentsogt '!G37+'Uulbayan '!G37+khalzan!G37+erdenetsagaan!G37+'Baruu-Urt '!G37</f>
        <v>19582.300000000003</v>
      </c>
      <c r="H37" s="49">
        <f>Асгат!H37+Баяндэлгэр!H37+Dariganga!H37+munkhhaan!H37+Naran!H37+Ongon!H37+sukhbaatar!H37+Tuvshinshiree!H37+'Tumentsogt '!H37+'Uulbayan '!H37+khalzan!H37+erdenetsagaan!H37+'Baruu-Urt '!H37</f>
        <v>17588.699999999997</v>
      </c>
      <c r="I37" s="49">
        <f>Асгат!I37+Баяндэлгэр!I37+Dariganga!I37+munkhhaan!I37+Naran!I37+Ongon!I37+sukhbaatar!I37+Tuvshinshiree!I37+'Tumentsogt '!I37+'Uulbayan '!I37+khalzan!I37+erdenetsagaan!I37+'Baruu-Urt '!I37</f>
        <v>22997.199999999997</v>
      </c>
      <c r="J37" s="49">
        <f>Асгат!J37+Баяндэлгэр!J37+Dariganga!J37+munkhhaan!J37+Naran!J37+Ongon!J37+sukhbaatar!J37+Tuvshinshiree!J37+'Tumentsogt '!J37+'Uulbayan '!J37+khalzan!J37+erdenetsagaan!J37+'Baruu-Urt '!J37</f>
        <v>44925.4</v>
      </c>
      <c r="K37" s="49">
        <f>Асгат!K37+Баяндэлгэр!K37+Dariganga!K37+munkhhaan!K37+Naran!K37+Ongon!K37+sukhbaatar!K37+Tuvshinshiree!K37+'Tumentsogt '!K37+'Uulbayan '!K37+khalzan!K37+erdenetsagaan!K37+'Baruu-Urt '!K37</f>
        <v>49902.9</v>
      </c>
      <c r="L37" s="49">
        <f>Асгат!L37+Баяндэлгэр!L37+Dariganga!L37+munkhhaan!L37+Naran!L37+Ongon!L37+sukhbaatar!L37+Tuvshinshiree!L37+'Tumentsogt '!L37+'Uulbayan '!L37+khalzan!L37+erdenetsagaan!L37+'Baruu-Urt '!L37</f>
        <v>52001.5</v>
      </c>
      <c r="M37" s="13">
        <f>Асгат!M37+Баяндэлгэр!M37+Dariganga!M37+munkhhaan!M37+Naran!M37+Ongon!M37+sukhbaatar!M37+Tuvshinshiree!M37+'Tumentsogt '!M37+'Uulbayan '!M37+khalzan!M37+erdenetsagaan!M37+'Baruu-Urt '!M37</f>
        <v>54434.7</v>
      </c>
      <c r="N37" s="126">
        <f>Асгат!N37+Баяндэлгэр!N37+Dariganga!N37+munkhhaan!N37+Naran!N37+Ongon!N37+sukhbaatar!N37+Tuvshinshiree!N37+'Tumentsogt '!N37+'Uulbayan '!N37+khalzan!N37+erdenetsagaan!N37+'Baruu-Urt '!N37</f>
        <v>64628.100000000006</v>
      </c>
      <c r="O37" s="49">
        <f>Асгат!O37+Баяндэлгэр!O37+Dariganga!O37+munkhhaan!O37+Naran!O37+Ongon!O37+sukhbaatar!O37+Tuvshinshiree!O37+'Tumentsogt '!O37+'Uulbayan '!O37+khalzan!O37+erdenetsagaan!O37+'Baruu-Urt '!O37</f>
        <v>78647.500000000015</v>
      </c>
      <c r="P37" s="49">
        <f>Асгат!P37+Баяндэлгэр!P37+Dariganga!P37+munkhhaan!P37+Naran!P37+Ongon!P37+sukhbaatar!P37+Tuvshinshiree!P37+'Tumentsogt '!P37+'Uulbayan '!P37+khalzan!P37+erdenetsagaan!P37+'Baruu-Urt '!P37</f>
        <v>83878.400000000009</v>
      </c>
      <c r="Q37" s="49">
        <f>Асгат!Q37+Баяндэлгэр!Q37+Dariganga!Q37+munkhhaan!Q37+Naran!Q37+Ongon!Q37+sukhbaatar!Q37+Tuvshinshiree!Q37+'Tumentsogt '!Q37+'Uulbayan '!Q37+khalzan!Q37+erdenetsagaan!Q37+'Baruu-Urt '!Q37</f>
        <v>2554.9</v>
      </c>
      <c r="R37" s="147">
        <f t="shared" si="0"/>
        <v>-81323.500000000015</v>
      </c>
      <c r="S37" s="127">
        <f t="shared" si="1"/>
        <v>3.0459570044254538</v>
      </c>
    </row>
    <row r="38" spans="1:19" s="5" customFormat="1" ht="13.5" customHeight="1" x14ac:dyDescent="0.2">
      <c r="A38" s="122">
        <v>33</v>
      </c>
      <c r="B38" s="199" t="s">
        <v>42</v>
      </c>
      <c r="C38" s="199"/>
      <c r="D38" s="120" t="s">
        <v>40</v>
      </c>
      <c r="E38" s="49">
        <f>Асгат!E38+Баяндэлгэр!E38+Dariganga!E38+munkhhaan!E38+Naran!E38+Ongon!E38+sukhbaatar!E38+Tuvshinshiree!E38+'Tumentsogt '!E38+'Uulbayan '!E38+khalzan!E38+erdenetsagaan!E38+'Baruu-Urt '!E38</f>
        <v>602.30000000000007</v>
      </c>
      <c r="F38" s="49">
        <f>Асгат!F38+Баяндэлгэр!F38+Dariganga!F38+munkhhaan!F38+Naran!F38+Ongon!F38+sukhbaatar!F38+Tuvshinshiree!F38+'Tumentsogt '!F38+'Uulbayan '!F38+khalzan!F38+erdenetsagaan!F38+'Baruu-Urt '!F38</f>
        <v>1627.4</v>
      </c>
      <c r="G38" s="49">
        <f>Асгат!G38+Баяндэлгэр!G38+Dariganga!G38+munkhhaan!G38+Naran!G38+Ongon!G38+sukhbaatar!G38+Tuvshinshiree!G38+'Tumentsogt '!G38+'Uulbayan '!G38+khalzan!G38+erdenetsagaan!G38+'Baruu-Urt '!G38</f>
        <v>1946.9240999999997</v>
      </c>
      <c r="H38" s="49">
        <f>Асгат!H38+Баяндэлгэр!H38+Dariganga!H38+munkhhaan!H38+Naran!H38+Ongon!H38+sukhbaatar!H38+Tuvshinshiree!H38+'Tumentsogt '!H38+'Uulbayan '!H38+khalzan!H38+erdenetsagaan!H38+'Baruu-Urt '!H38</f>
        <v>2572.3999999999996</v>
      </c>
      <c r="I38" s="49">
        <f>Асгат!I38+Баяндэлгэр!I38+Dariganga!I38+munkhhaan!I38+Naran!I38+Ongon!I38+sukhbaatar!I38+Tuvshinshiree!I38+'Tumentsogt '!I38+'Uulbayan '!I38+khalzan!I38+erdenetsagaan!I38+'Baruu-Urt '!I38</f>
        <v>3831.9</v>
      </c>
      <c r="J38" s="49">
        <f>Асгат!J38+Баяндэлгэр!J38+Dariganga!J38+munkhhaan!J38+Naran!J38+Ongon!J38+sukhbaatar!J38+Tuvshinshiree!J38+'Tumentsogt '!J38+'Uulbayan '!J38+khalzan!J38+erdenetsagaan!J38+'Baruu-Urt '!J38</f>
        <v>5074.1000000000004</v>
      </c>
      <c r="K38" s="49">
        <f>Асгат!K38+Баяндэлгэр!K38+Dariganga!K38+munkhhaan!K38+Naran!K38+Ongon!K38+sukhbaatar!K38+Tuvshinshiree!K38+'Tumentsogt '!K38+'Uulbayan '!K38+khalzan!K38+erdenetsagaan!K38+'Baruu-Urt '!K38</f>
        <v>5924.1</v>
      </c>
      <c r="L38" s="49">
        <f>Асгат!L38+Баяндэлгэр!L38+Dariganga!L38+munkhhaan!L38+Naran!L38+Ongon!L38+sukhbaatar!L38+Tuvshinshiree!L38+'Tumentsogt '!L38+'Uulbayan '!L38+khalzan!L38+erdenetsagaan!L38+'Baruu-Urt '!L38</f>
        <v>7240.2000000000007</v>
      </c>
      <c r="M38" s="49">
        <f>Асгат!M38+Баяндэлгэр!M38+Dariganga!M38+munkhhaan!M38+Naran!M38+Ongon!M38+sukhbaatar!M38+Tuvshinshiree!M38+'Tumentsogt '!M38+'Uulbayan '!M38+khalzan!M38+erdenetsagaan!M38+'Baruu-Urt '!M38</f>
        <v>6803.8000000000011</v>
      </c>
      <c r="N38" s="125">
        <f>Асгат!N38+Баяндэлгэр!N38+Dariganga!N38+munkhhaan!N38+Naran!N38+Ongon!N38+sukhbaatar!N38+Tuvshinshiree!N38+'Tumentsogt '!N38+'Uulbayan '!N38+khalzan!N38+erdenetsagaan!N38+'Baruu-Urt '!N38</f>
        <v>3963.8</v>
      </c>
      <c r="O38" s="49">
        <f>Асгат!O38+Баяндэлгэр!O38+Dariganga!O38+munkhhaan!O38+Naran!O38+Ongon!O38+sukhbaatar!O38+Tuvshinshiree!O38+'Tumentsogt '!O38+'Uulbayan '!O38+khalzan!O38+erdenetsagaan!O38+'Baruu-Urt '!O38</f>
        <v>34857.100000000006</v>
      </c>
      <c r="P38" s="49">
        <f>Асгат!P38+Баяндэлгэр!P38+Dariganga!P38+munkhhaan!P38+Naran!P38+Ongon!P38+sukhbaatar!P38+Tuvshinshiree!P38+'Tumentsogt '!P38+'Uulbayan '!P38+khalzan!P38+erdenetsagaan!P38+'Baruu-Urt '!P38</f>
        <v>36513.9</v>
      </c>
      <c r="Q38" s="49">
        <f>Асгат!Q38+Баяндэлгэр!Q38+Dariganga!Q38+munkhhaan!Q38+Naran!Q38+Ongon!Q38+sukhbaatar!Q38+Tuvshinshiree!Q38+'Tumentsogt '!Q38+'Uulbayan '!Q38+khalzan!Q38+erdenetsagaan!Q38+'Baruu-Urt '!Q38</f>
        <v>47361.5</v>
      </c>
      <c r="R38" s="147">
        <f t="shared" si="0"/>
        <v>10847.599999999999</v>
      </c>
      <c r="S38" s="127">
        <f t="shared" si="1"/>
        <v>129.70813854449949</v>
      </c>
    </row>
    <row r="39" spans="1:19" s="5" customFormat="1" ht="13.5" customHeight="1" x14ac:dyDescent="0.2">
      <c r="A39" s="122">
        <v>34</v>
      </c>
      <c r="B39" s="208" t="s">
        <v>43</v>
      </c>
      <c r="C39" s="208"/>
      <c r="D39" s="120" t="s">
        <v>40</v>
      </c>
      <c r="E39" s="49">
        <f>Асгат!E39+Баяндэлгэр!E39+Dariganga!E39+munkhhaan!E39+Naran!E39+Ongon!E39+sukhbaatar!E39+Tuvshinshiree!E39+'Tumentsogt '!E39+'Uulbayan '!E39+khalzan!E39+erdenetsagaan!E39+'Baruu-Urt '!E39</f>
        <v>1769.5</v>
      </c>
      <c r="F39" s="49">
        <f>Асгат!F39+Баяндэлгэр!F39+Dariganga!F39+munkhhaan!F39+Naran!F39+Ongon!F39+sukhbaatar!F39+Tuvshinshiree!F39+'Tumentsogt '!F39+'Uulbayan '!F39+khalzan!F39+erdenetsagaan!F39+'Baruu-Urt '!F39</f>
        <v>1707.8</v>
      </c>
      <c r="G39" s="49">
        <f>Асгат!G39+Баяндэлгэр!G39+Dariganga!G39+munkhhaan!G39+Naran!G39+Ongon!G39+sukhbaatar!G39+Tuvshinshiree!G39+'Tumentsogt '!G39+'Uulbayan '!G39+khalzan!G39+erdenetsagaan!G39+'Baruu-Urt '!G39</f>
        <v>1845.0727999999999</v>
      </c>
      <c r="H39" s="49">
        <f>Асгат!H39+Баяндэлгэр!H39+Dariganga!H39+munkhhaan!H39+Naran!H39+Ongon!H39+sukhbaatar!H39+Tuvshinshiree!H39+'Tumentsogt '!H39+'Uulbayan '!H39+khalzan!H39+erdenetsagaan!H39+'Baruu-Urt '!H39</f>
        <v>2671.4</v>
      </c>
      <c r="I39" s="49">
        <f>Асгат!I39+Баяндэлгэр!I39+Dariganga!I39+munkhhaan!I39+Naran!I39+Ongon!I39+sukhbaatar!I39+Tuvshinshiree!I39+'Tumentsogt '!I39+'Uulbayan '!I39+khalzan!I39+erdenetsagaan!I39+'Baruu-Urt '!I39</f>
        <v>3469.2999999999993</v>
      </c>
      <c r="J39" s="49">
        <f>Асгат!J39+Баяндэлгэр!J39+Dariganga!J39+munkhhaan!J39+Naran!J39+Ongon!J39+sukhbaatar!J39+Tuvshinshiree!J39+'Tumentsogt '!J39+'Uulbayan '!J39+khalzan!J39+erdenetsagaan!J39+'Baruu-Urt '!J39</f>
        <v>27928.7</v>
      </c>
      <c r="K39" s="49">
        <f>Асгат!K39+Баяндэлгэр!K39+Dariganga!K39+munkhhaan!K39+Naran!K39+Ongon!K39+sukhbaatar!K39+Tuvshinshiree!K39+'Tumentsogt '!K39+'Uulbayan '!K39+khalzan!K39+erdenetsagaan!K39+'Baruu-Urt '!K39</f>
        <v>32942.100000000006</v>
      </c>
      <c r="L39" s="49">
        <f>Асгат!L39+Баяндэлгэр!L39+Dariganga!L39+munkhhaan!L39+Naran!L39+Ongon!L39+sukhbaatar!L39+Tuvshinshiree!L39+'Tumentsogt '!L39+'Uulbayan '!L39+khalzan!L39+erdenetsagaan!L39+'Baruu-Urt '!L39</f>
        <v>29083.800000000003</v>
      </c>
      <c r="M39" s="49">
        <f>Асгат!M39+Баяндэлгэр!M39+Dariganga!M39+munkhhaan!M39+Naran!M39+Ongon!M39+sukhbaatar!M39+Tuvshinshiree!M39+'Tumentsogt '!M39+'Uulbayan '!M39+khalzan!M39+erdenetsagaan!M39+'Baruu-Urt '!M39</f>
        <v>33626.799999999996</v>
      </c>
      <c r="N39" s="131">
        <f>Асгат!N39+Баяндэлгэр!N39+Dariganga!N39+munkhhaan!N39+Naran!N39+Ongon!N39+sukhbaatar!N39+Tuvshinshiree!N39+'Tumentsogt '!N39+'Uulbayan '!N39+khalzan!N39+erdenetsagaan!N39+'Baruu-Urt '!N39</f>
        <v>35115.300000000003</v>
      </c>
      <c r="O39" s="49">
        <f>Асгат!O39+Баяндэлгэр!O39+Dariganga!O39+munkhhaan!O39+Naran!O39+Ongon!O39+sukhbaatar!O39+Tuvshinshiree!O39+'Tumentsogt '!O39+'Uulbayan '!O39+khalzan!O39+erdenetsagaan!O39+'Baruu-Urt '!O39</f>
        <v>33929.5</v>
      </c>
      <c r="P39" s="49">
        <f>Асгат!P39+Баяндэлгэр!P39+Dariganga!P39+munkhhaan!P39+Naran!P39+Ongon!P39+sukhbaatar!P39+Tuvshinshiree!P39+'Tumentsogt '!P39+'Uulbayan '!P39+khalzan!P39+erdenetsagaan!P39+'Baruu-Urt '!P39</f>
        <v>39599.300000000003</v>
      </c>
      <c r="Q39" s="49">
        <f>Асгат!Q39+Баяндэлгэр!Q39+Dariganga!Q39+munkhhaan!Q39+Naran!Q39+Ongon!Q39+sukhbaatar!Q39+Tuvshinshiree!Q39+'Tumentsogt '!Q39+'Uulbayan '!Q39+khalzan!Q39+erdenetsagaan!Q39+'Baruu-Urt '!Q39</f>
        <v>43521.600000000006</v>
      </c>
      <c r="R39" s="147">
        <f t="shared" si="0"/>
        <v>3922.3000000000029</v>
      </c>
      <c r="S39" s="127">
        <f t="shared" si="1"/>
        <v>109.90497306770575</v>
      </c>
    </row>
    <row r="40" spans="1:19" s="56" customFormat="1" ht="18" customHeight="1" x14ac:dyDescent="0.2">
      <c r="A40" s="8">
        <v>35</v>
      </c>
      <c r="B40" s="209" t="s">
        <v>44</v>
      </c>
      <c r="C40" s="209"/>
      <c r="D40" s="9" t="s">
        <v>13</v>
      </c>
      <c r="E40" s="49">
        <f>Асгат!E40+Баяндэлгэр!E40+Dariganga!E40+munkhhaan!E40+Naran!E40+Ongon!E40+sukhbaatar!E40+Tuvshinshiree!E40+'Tumentsogt '!E40+'Uulbayan '!E40+khalzan!E40+erdenetsagaan!E40+'Baruu-Urt '!E40</f>
        <v>8933</v>
      </c>
      <c r="F40" s="49">
        <f>Асгат!F40+Баяндэлгэр!F40+Dariganga!F40+munkhhaan!F40+Naran!F40+Ongon!F40+sukhbaatar!F40+Tuvshinshiree!F40+'Tumentsogt '!F40+'Uulbayan '!F40+khalzan!F40+erdenetsagaan!F40+'Baruu-Urt '!F40</f>
        <v>9075</v>
      </c>
      <c r="G40" s="49">
        <f>Асгат!G40+Баяндэлгэр!G40+Dariganga!G40+munkhhaan!G40+Naran!G40+Ongon!G40+sukhbaatar!G40+Tuvshinshiree!G40+'Tumentsogt '!G40+'Uulbayan '!G40+khalzan!G40+erdenetsagaan!G40+'Baruu-Urt '!G40</f>
        <v>9126</v>
      </c>
      <c r="H40" s="49">
        <f>Асгат!H40+Баяндэлгэр!H40+Dariganga!H40+munkhhaan!H40+Naran!H40+Ongon!H40+sukhbaatar!H40+Tuvshinshiree!H40+'Tumentsogt '!H40+'Uulbayan '!H40+khalzan!H40+erdenetsagaan!H40+'Baruu-Urt '!H40</f>
        <v>9130</v>
      </c>
      <c r="I40" s="49">
        <f>Асгат!I40+Баяндэлгэр!I40+Dariganga!I40+munkhhaan!I40+Naran!I40+Ongon!I40+sukhbaatar!I40+Tuvshinshiree!I40+'Tumentsogt '!I40+'Uulbayan '!I40+khalzan!I40+erdenetsagaan!I40+'Baruu-Urt '!I40</f>
        <v>9209</v>
      </c>
      <c r="J40" s="49">
        <f>Асгат!J40+Баяндэлгэр!J40+Dariganga!J40+munkhhaan!J40+Naran!J40+Ongon!J40+sukhbaatar!J40+Tuvshinshiree!J40+'Tumentsogt '!J40+'Uulbayan '!J40+khalzan!J40+erdenetsagaan!J40+'Baruu-Urt '!J40</f>
        <v>9162</v>
      </c>
      <c r="K40" s="49">
        <f>Асгат!K40+Баяндэлгэр!K40+Dariganga!K40+munkhhaan!K40+Naran!K40+Ongon!K40+sukhbaatar!K40+Tuvshinshiree!K40+'Tumentsogt '!K40+'Uulbayan '!K40+khalzan!K40+erdenetsagaan!K40+'Baruu-Urt '!K40</f>
        <v>9314</v>
      </c>
      <c r="L40" s="49">
        <f>Асгат!L40+Баяндэлгэр!L40+Dariganga!L40+munkhhaan!L40+Naran!L40+Ongon!L40+sukhbaatar!L40+Tuvshinshiree!L40+'Tumentsogt '!L40+'Uulbayan '!L40+khalzan!L40+erdenetsagaan!L40+'Baruu-Urt '!L40</f>
        <v>9491</v>
      </c>
      <c r="M40" s="49">
        <f>Асгат!M40+Баяндэлгэр!M40+Dariganga!M40+munkhhaan!M40+Naran!M40+Ongon!M40+sukhbaatar!M40+Tuvshinshiree!M40+'Tumentsogt '!M40+'Uulbayan '!M40+khalzan!M40+erdenetsagaan!M40+'Baruu-Urt '!M40</f>
        <v>9852</v>
      </c>
      <c r="N40" s="49">
        <f>Асгат!N40+Баяндэлгэр!N40+Dariganga!N40+munkhhaan!N40+Naran!N40+Ongon!N40+sukhbaatar!N40+Tuvshinshiree!N40+'Tumentsogt '!N40+'Uulbayan '!N40+khalzan!N40+erdenetsagaan!N40+'Baruu-Urt '!N40</f>
        <v>10073</v>
      </c>
      <c r="O40" s="49">
        <f>Асгат!O40+Баяндэлгэр!O40+Dariganga!O40+munkhhaan!O40+Naran!O40+Ongon!O40+sukhbaatar!O40+Tuvshinshiree!O40+'Tumentsogt '!O40+'Uulbayan '!O40+khalzan!O40+erdenetsagaan!O40+'Baruu-Urt '!O40</f>
        <v>10220</v>
      </c>
      <c r="P40" s="49">
        <f>Асгат!P40+Баяндэлгэр!P40+Dariganga!P40+munkhhaan!P40+Naran!P40+Ongon!P40+sukhbaatar!P40+Tuvshinshiree!P40+'Tumentsogt '!P40+'Uulbayan '!P40+khalzan!P40+erdenetsagaan!P40+'Baruu-Urt '!P40</f>
        <v>10302</v>
      </c>
      <c r="Q40" s="110">
        <v>10782</v>
      </c>
      <c r="R40" s="147">
        <f t="shared" si="0"/>
        <v>480</v>
      </c>
      <c r="S40" s="127">
        <f t="shared" si="1"/>
        <v>104.65928945835761</v>
      </c>
    </row>
    <row r="41" spans="1:19" s="5" customFormat="1" ht="13.5" customHeight="1" x14ac:dyDescent="0.2">
      <c r="A41" s="122">
        <v>36</v>
      </c>
      <c r="B41" s="202" t="s">
        <v>45</v>
      </c>
      <c r="C41" s="19" t="s">
        <v>12</v>
      </c>
      <c r="D41" s="120" t="s">
        <v>13</v>
      </c>
      <c r="E41" s="49">
        <f>Асгат!E41+Баяндэлгэр!E41+Dariganga!E41+munkhhaan!E41+Naran!E41+Ongon!E41+sukhbaatar!E41+Tuvshinshiree!E41+'Tumentsogt '!E41+'Uulbayan '!E41+khalzan!E41+erdenetsagaan!E41+'Baruu-Urt '!E41</f>
        <v>6423</v>
      </c>
      <c r="F41" s="49">
        <f>Асгат!F41+Баяндэлгэр!F41+Dariganga!F41+munkhhaan!F41+Naran!F41+Ongon!F41+sukhbaatar!F41+Tuvshinshiree!F41+'Tumentsogt '!F41+'Uulbayan '!F41+khalzan!F41+erdenetsagaan!F41+'Baruu-Urt '!F41</f>
        <v>6166</v>
      </c>
      <c r="G41" s="49">
        <f>Асгат!G41+Баяндэлгэр!G41+Dariganga!G41+munkhhaan!G41+Naran!G41+Ongon!G41+sukhbaatar!G41+Tuvshinshiree!G41+'Tumentsogt '!G41+'Uulbayan '!G41+khalzan!G41+erdenetsagaan!G41+'Baruu-Urt '!G41</f>
        <v>5838</v>
      </c>
      <c r="H41" s="49">
        <f>Асгат!H41+Баяндэлгэр!H41+Dariganga!H41+munkhhaan!H41+Naran!H41+Ongon!H41+sukhbaatar!H41+Tuvshinshiree!H41+'Tumentsogt '!H41+'Uulbayan '!H41+khalzan!H41+erdenetsagaan!H41+'Baruu-Urt '!H41</f>
        <v>5645</v>
      </c>
      <c r="I41" s="49">
        <f>Асгат!I41+Баяндэлгэр!I41+Dariganga!I41+munkhhaan!I41+Naran!I41+Ongon!I41+sukhbaatar!I41+Tuvshinshiree!I41+'Tumentsogt '!I41+'Uulbayan '!I41+khalzan!I41+erdenetsagaan!I41+'Baruu-Urt '!I41</f>
        <v>5395</v>
      </c>
      <c r="J41" s="49">
        <f>Асгат!J41+Баяндэлгэр!J41+Dariganga!J41+munkhhaan!J41+Naran!J41+Ongon!J41+sukhbaatar!J41+Tuvshinshiree!J41+'Tumentsogt '!J41+'Uulbayan '!J41+khalzan!J41+erdenetsagaan!J41+'Baruu-Urt '!J41</f>
        <v>5055</v>
      </c>
      <c r="K41" s="49">
        <f>Асгат!K41+Баяндэлгэр!K41+Dariganga!K41+munkhhaan!K41+Naran!K41+Ongon!K41+sukhbaatar!K41+Tuvshinshiree!K41+'Tumentsogt '!K41+'Uulbayan '!K41+khalzan!K41+erdenetsagaan!K41+'Baruu-Urt '!K41</f>
        <v>4784</v>
      </c>
      <c r="L41" s="49">
        <f>Асгат!L41+Баяндэлгэр!L41+Dariganga!L41+munkhhaan!L41+Naran!L41+Ongon!L41+sukhbaatar!L41+Tuvshinshiree!L41+'Tumentsogt '!L41+'Uulbayan '!L41+khalzan!L41+erdenetsagaan!L41+'Baruu-Urt '!L41</f>
        <v>4596</v>
      </c>
      <c r="M41" s="49">
        <f>Асгат!M41+Баяндэлгэр!M41+Dariganga!M41+munkhhaan!M41+Naran!M41+Ongon!M41+sukhbaatar!M41+Tuvshinshiree!M41+'Tumentsogt '!M41+'Uulbayan '!M41+khalzan!M41+erdenetsagaan!M41+'Baruu-Urt '!M41</f>
        <v>5055</v>
      </c>
      <c r="N41" s="49">
        <f>Асгат!N41+Баяндэлгэр!N41+Dariganga!N41+munkhhaan!N41+Naran!N41+Ongon!N41+sukhbaatar!N41+Tuvshinshiree!N41+'Tumentsogt '!N41+'Uulbayan '!N41+khalzan!N41+erdenetsagaan!N41+'Baruu-Urt '!N41</f>
        <v>4618</v>
      </c>
      <c r="O41" s="49">
        <f>Асгат!O41+Баяндэлгэр!O41+Dariganga!O41+munkhhaan!O41+Naran!O41+Ongon!O41+sukhbaatar!O41+Tuvshinshiree!O41+'Tumentsogt '!O41+'Uulbayan '!O41+khalzan!O41+erdenetsagaan!O41+'Baruu-Urt '!O41</f>
        <v>4538</v>
      </c>
      <c r="P41" s="49">
        <f>Асгат!P41+Баяндэлгэр!P41+Dariganga!P41+munkhhaan!P41+Naran!P41+Ongon!P41+sukhbaatar!P41+Tuvshinshiree!P41+'Tumentsogt '!P41+'Uulbayan '!P41+khalzan!P41+erdenetsagaan!P41+'Baruu-Urt '!P41</f>
        <v>4501</v>
      </c>
      <c r="Q41" s="110">
        <v>4863</v>
      </c>
      <c r="R41" s="147">
        <f t="shared" si="0"/>
        <v>362</v>
      </c>
      <c r="S41" s="127">
        <f t="shared" si="1"/>
        <v>108.04265718729171</v>
      </c>
    </row>
    <row r="42" spans="1:19" s="5" customFormat="1" ht="13.5" customHeight="1" x14ac:dyDescent="0.2">
      <c r="A42" s="122">
        <v>37</v>
      </c>
      <c r="B42" s="202"/>
      <c r="C42" s="19" t="s">
        <v>46</v>
      </c>
      <c r="D42" s="120" t="s">
        <v>17</v>
      </c>
      <c r="E42" s="86">
        <f>E41/E40*100</f>
        <v>71.90193663942685</v>
      </c>
      <c r="F42" s="86">
        <f>F41/F40*100</f>
        <v>67.944903581267212</v>
      </c>
      <c r="G42" s="86">
        <f t="shared" ref="G42:M42" si="6">G41/G40*100</f>
        <v>63.971071663379355</v>
      </c>
      <c r="H42" s="86">
        <f t="shared" si="6"/>
        <v>61.829134720700985</v>
      </c>
      <c r="I42" s="86">
        <f t="shared" si="6"/>
        <v>58.583993918992292</v>
      </c>
      <c r="J42" s="86">
        <f t="shared" si="6"/>
        <v>55.173542894564505</v>
      </c>
      <c r="K42" s="86">
        <f t="shared" si="6"/>
        <v>51.363538758857629</v>
      </c>
      <c r="L42" s="86">
        <f t="shared" si="6"/>
        <v>48.424823517016122</v>
      </c>
      <c r="M42" s="86">
        <f t="shared" si="6"/>
        <v>51.30937880633374</v>
      </c>
      <c r="N42" s="86">
        <f>N41/N40*100</f>
        <v>45.845329097587609</v>
      </c>
      <c r="O42" s="86">
        <f t="shared" ref="O42:Q42" si="7">O41/O40*100</f>
        <v>44.403131115459885</v>
      </c>
      <c r="P42" s="86">
        <f t="shared" si="7"/>
        <v>43.690545525140749</v>
      </c>
      <c r="Q42" s="197">
        <f t="shared" si="7"/>
        <v>45.102949360044519</v>
      </c>
      <c r="R42" s="147">
        <f t="shared" si="0"/>
        <v>1.4124038349037704</v>
      </c>
      <c r="S42" s="127">
        <f t="shared" si="1"/>
        <v>103.23274479164155</v>
      </c>
    </row>
    <row r="43" spans="1:19" s="5" customFormat="1" ht="13.5" customHeight="1" x14ac:dyDescent="0.2">
      <c r="A43" s="122">
        <v>38</v>
      </c>
      <c r="B43" s="202" t="s">
        <v>47</v>
      </c>
      <c r="C43" s="19" t="s">
        <v>12</v>
      </c>
      <c r="D43" s="120" t="s">
        <v>13</v>
      </c>
      <c r="E43" s="49">
        <f>Асгат!E43+Баяндэлгэр!E43+Dariganga!E43+munkhhaan!E43+Naran!E43+Ongon!E43+sukhbaatar!E43+Tuvshinshiree!E43+'Tumentsogt '!E43+'Uulbayan '!E43+khalzan!E43+erdenetsagaan!E43+'Baruu-Urt '!E43</f>
        <v>1906</v>
      </c>
      <c r="F43" s="49">
        <f>Асгат!F43+Баяндэлгэр!F43+Dariganga!F43+munkhhaan!F43+Naran!F43+Ongon!F43+sukhbaatar!F43+Tuvshinshiree!F43+'Tumentsogt '!F43+'Uulbayan '!F43+khalzan!F43+erdenetsagaan!F43+'Baruu-Urt '!F43</f>
        <v>2101</v>
      </c>
      <c r="G43" s="49">
        <f>Асгат!G43+Баяндэлгэр!G43+Dariganga!G43+munkhhaan!G43+Naran!G43+Ongon!G43+sukhbaatar!G43+Tuvshinshiree!G43+'Tumentsogt '!G43+'Uulbayan '!G43+khalzan!G43+erdenetsagaan!G43+'Baruu-Urt '!G43</f>
        <v>2335</v>
      </c>
      <c r="H43" s="49">
        <f>Асгат!H43+Баяндэлгэр!H43+Dariganga!H43+munkhhaan!H43+Naran!H43+Ongon!H43+sukhbaatar!H43+Tuvshinshiree!H43+'Tumentsogt '!H43+'Uulbayan '!H43+khalzan!H43+erdenetsagaan!H43+'Baruu-Urt '!H43</f>
        <v>2437</v>
      </c>
      <c r="I43" s="49">
        <f>Асгат!I43+Баяндэлгэр!I43+Dariganga!I43+munkhhaan!I43+Naran!I43+Ongon!I43+sukhbaatar!I43+Tuvshinshiree!I43+'Tumentsogt '!I43+'Uulbayan '!I43+khalzan!I43+erdenetsagaan!I43+'Baruu-Urt '!I43</f>
        <v>2596</v>
      </c>
      <c r="J43" s="49">
        <f>Асгат!J43+Баяндэлгэр!J43+Dariganga!J43+munkhhaan!J43+Naran!J43+Ongon!J43+sukhbaatar!J43+Tuvshinshiree!J43+'Tumentsogt '!J43+'Uulbayan '!J43+khalzan!J43+erdenetsagaan!J43+'Baruu-Urt '!J43</f>
        <v>2677</v>
      </c>
      <c r="K43" s="49">
        <f>Асгат!K43+Баяндэлгэр!K43+Dariganga!K43+munkhhaan!K43+Naran!K43+Ongon!K43+sukhbaatar!K43+Tuvshinshiree!K43+'Tumentsogt '!K43+'Uulbayan '!K43+khalzan!K43+erdenetsagaan!K43+'Baruu-Urt '!K43</f>
        <v>2810</v>
      </c>
      <c r="L43" s="49">
        <f>Асгат!L43+Баяндэлгэр!L43+Dariganga!L43+munkhhaan!L43+Naran!L43+Ongon!L43+sukhbaatar!L43+Tuvshinshiree!L43+'Tumentsogt '!L43+'Uulbayan '!L43+khalzan!L43+erdenetsagaan!L43+'Baruu-Urt '!L43</f>
        <v>2928</v>
      </c>
      <c r="M43" s="49">
        <f>Асгат!M43+Баяндэлгэр!M43+Dariganga!M43+munkhhaan!M43+Naran!M43+Ongon!M43+sukhbaatar!M43+Tuvshinshiree!M43+'Tumentsogt '!M43+'Uulbayan '!M43+khalzan!M43+erdenetsagaan!M43+'Baruu-Urt '!M43</f>
        <v>2902</v>
      </c>
      <c r="N43" s="49">
        <f>Асгат!N43+Баяндэлгэр!N43+Dariganga!N43+munkhhaan!N43+Naran!N43+Ongon!N43+sukhbaatar!N43+Tuvshinshiree!N43+'Tumentsogt '!N43+'Uulbayan '!N43+khalzan!N43+erdenetsagaan!N43+'Baruu-Urt '!N43</f>
        <v>3086</v>
      </c>
      <c r="O43" s="49">
        <f>Асгат!O43+Баяндэлгэр!O43+Dariganga!O43+munkhhaan!O43+Naran!O43+Ongon!O43+sukhbaatar!O43+Tuvshinshiree!O43+'Tumentsogt '!O43+'Uulbayan '!O43+khalzan!O43+erdenetsagaan!O43+'Baruu-Urt '!O43</f>
        <v>3099</v>
      </c>
      <c r="P43" s="49">
        <f>Асгат!P43+Баяндэлгэр!P43+Dariganga!P43+munkhhaan!P43+Naran!P43+Ongon!P43+sukhbaatar!P43+Tuvshinshiree!P43+'Tumentsogt '!P43+'Uulbayan '!P43+khalzan!P43+erdenetsagaan!P43+'Baruu-Urt '!P43</f>
        <v>3165</v>
      </c>
      <c r="Q43" s="110">
        <v>3247</v>
      </c>
      <c r="R43" s="147">
        <f t="shared" si="0"/>
        <v>82</v>
      </c>
      <c r="S43" s="127">
        <f t="shared" si="1"/>
        <v>102.5908372827804</v>
      </c>
    </row>
    <row r="44" spans="1:19" s="5" customFormat="1" ht="13.5" customHeight="1" x14ac:dyDescent="0.2">
      <c r="A44" s="122">
        <v>39</v>
      </c>
      <c r="B44" s="202"/>
      <c r="C44" s="19" t="s">
        <v>46</v>
      </c>
      <c r="D44" s="120" t="s">
        <v>17</v>
      </c>
      <c r="E44" s="86">
        <f>E43/E41*100</f>
        <v>29.674606881519537</v>
      </c>
      <c r="F44" s="86">
        <f>F43/F41*100</f>
        <v>34.073953940966589</v>
      </c>
      <c r="G44" s="86">
        <f t="shared" ref="G44:M44" si="8">G43/G41*100</f>
        <v>39.996574169236041</v>
      </c>
      <c r="H44" s="86">
        <f t="shared" si="8"/>
        <v>43.170947741364039</v>
      </c>
      <c r="I44" s="86">
        <f t="shared" si="8"/>
        <v>48.118628359592215</v>
      </c>
      <c r="J44" s="86">
        <f t="shared" si="8"/>
        <v>52.957467853610282</v>
      </c>
      <c r="K44" s="86">
        <f t="shared" si="8"/>
        <v>58.737458193979933</v>
      </c>
      <c r="L44" s="86">
        <f t="shared" si="8"/>
        <v>63.707571801566573</v>
      </c>
      <c r="M44" s="86">
        <f t="shared" si="8"/>
        <v>57.408506429277942</v>
      </c>
      <c r="N44" s="86">
        <f t="shared" ref="N44:Q44" si="9">N43/N41*100</f>
        <v>66.825465569510612</v>
      </c>
      <c r="O44" s="86">
        <f t="shared" si="9"/>
        <v>68.289995592772144</v>
      </c>
      <c r="P44" s="86">
        <f t="shared" si="9"/>
        <v>70.317707176183077</v>
      </c>
      <c r="Q44" s="197">
        <f t="shared" si="9"/>
        <v>66.769483857701005</v>
      </c>
      <c r="R44" s="147">
        <f t="shared" si="0"/>
        <v>-3.5482233184820728</v>
      </c>
      <c r="S44" s="127">
        <f t="shared" si="1"/>
        <v>94.954011640920129</v>
      </c>
    </row>
    <row r="45" spans="1:19" s="5" customFormat="1" ht="13.5" customHeight="1" x14ac:dyDescent="0.2">
      <c r="A45" s="122">
        <v>40</v>
      </c>
      <c r="B45" s="202" t="s">
        <v>48</v>
      </c>
      <c r="C45" s="19" t="s">
        <v>12</v>
      </c>
      <c r="D45" s="120" t="s">
        <v>13</v>
      </c>
      <c r="E45" s="49">
        <f>Асгат!E45+Баяндэлгэр!E45+Dariganga!E45+munkhhaan!E45+Naran!E45+Ongon!E45+sukhbaatar!E45+Tuvshinshiree!E45+'Tumentsogt '!E45+'Uulbayan '!E45+khalzan!E45+erdenetsagaan!E45+'Baruu-Urt '!E45</f>
        <v>485</v>
      </c>
      <c r="F45" s="49">
        <f>Асгат!F45+Баяндэлгэр!F45+Dariganga!F45+munkhhaan!F45+Naran!F45+Ongon!F45+sukhbaatar!F45+Tuvshinshiree!F45+'Tumentsogt '!F45+'Uulbayan '!F45+khalzan!F45+erdenetsagaan!F45+'Baruu-Urt '!F45</f>
        <v>633</v>
      </c>
      <c r="G45" s="49">
        <f>Асгат!G45+Баяндэлгэр!G45+Dariganga!G45+munkhhaan!G45+Naran!G45+Ongon!G45+sukhbaatar!G45+Tuvshinshiree!G45+'Tumentsogt '!G45+'Uulbayan '!G45+khalzan!G45+erdenetsagaan!G45+'Baruu-Urt '!G45</f>
        <v>734</v>
      </c>
      <c r="H45" s="49">
        <f>Асгат!H45+Баяндэлгэр!H45+Dariganga!H45+munkhhaan!H45+Naran!H45+Ongon!H45+sukhbaatar!H45+Tuvshinshiree!H45+'Tumentsogt '!H45+'Uulbayan '!H45+khalzan!H45+erdenetsagaan!H45+'Baruu-Urt '!H45</f>
        <v>822</v>
      </c>
      <c r="I45" s="49">
        <f>Асгат!I45+Баяндэлгэр!I45+Dariganga!I45+munkhhaan!I45+Naran!I45+Ongon!I45+sukhbaatar!I45+Tuvshinshiree!I45+'Tumentsogt '!I45+'Uulbayan '!I45+khalzan!I45+erdenetsagaan!I45+'Baruu-Urt '!I45</f>
        <v>934</v>
      </c>
      <c r="J45" s="49">
        <f>Асгат!J45+Баяндэлгэр!J45+Dariganga!J45+munkhhaan!J45+Naran!J45+Ongon!J45+sukhbaatar!J45+Tuvshinshiree!J45+'Tumentsogt '!J45+'Uulbayan '!J45+khalzan!J45+erdenetsagaan!J45+'Baruu-Urt '!J45</f>
        <v>1048</v>
      </c>
      <c r="K45" s="49">
        <f>Асгат!K45+Баяндэлгэр!K45+Dariganga!K45+munkhhaan!K45+Naran!K45+Ongon!K45+sukhbaatar!K45+Tuvshinshiree!K45+'Tumentsogt '!K45+'Uulbayan '!K45+khalzan!K45+erdenetsagaan!K45+'Baruu-Urt '!K45</f>
        <v>1229</v>
      </c>
      <c r="L45" s="49">
        <f>Асгат!L45+Баяндэлгэр!L45+Dariganga!L45+munkhhaan!L45+Naran!L45+Ongon!L45+sukhbaatar!L45+Tuvshinshiree!L45+'Tumentsogt '!L45+'Uulbayan '!L45+khalzan!L45+erdenetsagaan!L45+'Baruu-Urt '!L45</f>
        <v>1391</v>
      </c>
      <c r="M45" s="49">
        <f>Асгат!M45+Баяндэлгэр!M45+Dariganga!M45+munkhhaan!M45+Naran!M45+Ongon!M45+sukhbaatar!M45+Tuvshinshiree!M45+'Tumentsogt '!M45+'Uulbayan '!M45+khalzan!M45+erdenetsagaan!M45+'Baruu-Urt '!M45</f>
        <v>1342</v>
      </c>
      <c r="N45" s="49">
        <f>Асгат!N45+Баяндэлгэр!N45+Dariganga!N45+munkhhaan!N45+Naran!N45+Ongon!N45+sukhbaatar!N45+Tuvshinshiree!N45+'Tumentsogt '!N45+'Uulbayan '!N45+khalzan!N45+erdenetsagaan!N45+'Baruu-Urt '!N45</f>
        <v>1651</v>
      </c>
      <c r="O45" s="49">
        <f>Асгат!O45+Баяндэлгэр!O45+Dariganga!O45+munkhhaan!O45+Naran!O45+Ongon!O45+sukhbaatar!O45+Tuvshinshiree!O45+'Tumentsogt '!O45+'Uulbayan '!O45+khalzan!O45+erdenetsagaan!O45+'Baruu-Urt '!O45</f>
        <v>1801</v>
      </c>
      <c r="P45" s="49">
        <f>Асгат!P45+Баяндэлгэр!P45+Dariganga!P45+munkhhaan!P45+Naran!P45+Ongon!P45+sukhbaatar!P45+Tuvshinshiree!P45+'Tumentsogt '!P45+'Uulbayan '!P45+khalzan!P45+erdenetsagaan!P45+'Baruu-Urt '!P45</f>
        <v>1849</v>
      </c>
      <c r="Q45" s="110">
        <v>1884</v>
      </c>
      <c r="R45" s="147">
        <f t="shared" si="0"/>
        <v>35</v>
      </c>
      <c r="S45" s="127">
        <f t="shared" si="1"/>
        <v>101.89291508923743</v>
      </c>
    </row>
    <row r="46" spans="1:19" s="5" customFormat="1" ht="13.5" customHeight="1" x14ac:dyDescent="0.2">
      <c r="A46" s="122">
        <v>41</v>
      </c>
      <c r="B46" s="202"/>
      <c r="C46" s="19" t="s">
        <v>46</v>
      </c>
      <c r="D46" s="120" t="s">
        <v>17</v>
      </c>
      <c r="E46" s="86">
        <f>E45/E40*100</f>
        <v>5.429307063696406</v>
      </c>
      <c r="F46" s="86">
        <f>F45/F40*100</f>
        <v>6.9752066115702478</v>
      </c>
      <c r="G46" s="86">
        <f t="shared" ref="G46:L46" si="10">G45/G40*100</f>
        <v>8.0429541968003502</v>
      </c>
      <c r="H46" s="86">
        <f t="shared" si="10"/>
        <v>9.0032858707557502</v>
      </c>
      <c r="I46" s="86">
        <f t="shared" si="10"/>
        <v>10.142252144641112</v>
      </c>
      <c r="J46" s="86">
        <f t="shared" si="10"/>
        <v>11.438550534817725</v>
      </c>
      <c r="K46" s="86">
        <f t="shared" si="10"/>
        <v>13.195190036504187</v>
      </c>
      <c r="L46" s="86">
        <f t="shared" si="10"/>
        <v>14.655989885154359</v>
      </c>
      <c r="M46" s="86">
        <f>M45/M40*100</f>
        <v>13.621599675192856</v>
      </c>
      <c r="N46" s="86">
        <f>N45/N40*100</f>
        <v>16.390350441775041</v>
      </c>
      <c r="O46" s="86">
        <f t="shared" ref="O46:Q46" si="11">O45/O40*100</f>
        <v>17.622309197651663</v>
      </c>
      <c r="P46" s="86">
        <f t="shared" si="11"/>
        <v>17.947971267715008</v>
      </c>
      <c r="Q46" s="197">
        <f t="shared" si="11"/>
        <v>17.473567056204786</v>
      </c>
      <c r="R46" s="147">
        <f t="shared" si="0"/>
        <v>-0.4744042115102225</v>
      </c>
      <c r="S46" s="127">
        <f t="shared" si="1"/>
        <v>97.356780861558505</v>
      </c>
    </row>
    <row r="47" spans="1:19" s="5" customFormat="1" ht="13.5" customHeight="1" x14ac:dyDescent="0.2">
      <c r="A47" s="122">
        <v>42</v>
      </c>
      <c r="B47" s="202" t="s">
        <v>49</v>
      </c>
      <c r="C47" s="19" t="s">
        <v>12</v>
      </c>
      <c r="D47" s="120" t="s">
        <v>13</v>
      </c>
      <c r="E47" s="49">
        <f>Асгат!E47+Баяндэлгэр!E47+Dariganga!E47+munkhhaan!E47+Naran!E47+Ongon!E47+sukhbaatar!E47+Tuvshinshiree!E47+'Tumentsogt '!E47+'Uulbayan '!E47+khalzan!E47+erdenetsagaan!E47+'Baruu-Urt '!E47</f>
        <v>119</v>
      </c>
      <c r="F47" s="49">
        <f>Асгат!F47+Баяндэлгэр!F47+Dariganga!F47+munkhhaan!F47+Naran!F47+Ongon!F47+sukhbaatar!F47+Tuvshinshiree!F47+'Tumentsogt '!F47+'Uulbayan '!F47+khalzan!F47+erdenetsagaan!F47+'Baruu-Urt '!F47</f>
        <v>175</v>
      </c>
      <c r="G47" s="49">
        <f>Асгат!G47+Баяндэлгэр!G47+Dariganga!G47+munkhhaan!G47+Naran!G47+Ongon!G47+sukhbaatar!G47+Tuvshinshiree!G47+'Tumentsogt '!G47+'Uulbayan '!G47+khalzan!G47+erdenetsagaan!G47+'Baruu-Urt '!G47</f>
        <v>219</v>
      </c>
      <c r="H47" s="49">
        <f>Асгат!H47+Баяндэлгэр!H47+Dariganga!H47+munkhhaan!H47+Naran!H47+Ongon!H47+sukhbaatar!H47+Tuvshinshiree!H47+'Tumentsogt '!H47+'Uulbayan '!H47+khalzan!H47+erdenetsagaan!H47+'Baruu-Urt '!H47</f>
        <v>226</v>
      </c>
      <c r="I47" s="49">
        <f>Асгат!I47+Баяндэлгэр!I47+Dariganga!I47+munkhhaan!I47+Naran!I47+Ongon!I47+sukhbaatar!I47+Tuvshinshiree!I47+'Tumentsogt '!I47+'Uulbayan '!I47+khalzan!I47+erdenetsagaan!I47+'Baruu-Urt '!I47</f>
        <v>284</v>
      </c>
      <c r="J47" s="49">
        <f>Асгат!J47+Баяндэлгэр!J47+Dariganga!J47+munkhhaan!J47+Naran!J47+Ongon!J47+sukhbaatar!J47+Tuvshinshiree!J47+'Tumentsogt '!J47+'Uulbayan '!J47+khalzan!J47+erdenetsagaan!J47+'Baruu-Urt '!J47</f>
        <v>382</v>
      </c>
      <c r="K47" s="49">
        <f>Асгат!K47+Баяндэлгэр!K47+Dariganga!K47+munkhhaan!K47+Naran!K47+Ongon!K47+sukhbaatar!K47+Tuvshinshiree!K47+'Tumentsogt '!K47+'Uulbayan '!K47+khalzan!K47+erdenetsagaan!K47+'Baruu-Urt '!K47</f>
        <v>491</v>
      </c>
      <c r="L47" s="49">
        <f>Асгат!L47+Баяндэлгэр!L47+Dariganga!L47+munkhhaan!L47+Naran!L47+Ongon!L47+sukhbaatar!L47+Tuvshinshiree!L47+'Tumentsogt '!L47+'Uulbayan '!L47+khalzan!L47+erdenetsagaan!L47+'Baruu-Urt '!L47</f>
        <v>576</v>
      </c>
      <c r="M47" s="49">
        <f>Асгат!M47+Баяндэлгэр!M47+Dariganga!M47+munkhhaan!M47+Naran!M47+Ongon!M47+sukhbaatar!M47+Tuvshinshiree!M47+'Tumentsogt '!M47+'Uulbayan '!M47+khalzan!M47+erdenetsagaan!M47+'Baruu-Urt '!M47</f>
        <v>553</v>
      </c>
      <c r="N47" s="49">
        <f>Асгат!N47+Баяндэлгэр!N47+Dariganga!N47+munkhhaan!N47+Naran!N47+Ongon!N47+sukhbaatar!N47+Tuvshinshiree!N47+'Tumentsogt '!N47+'Uulbayan '!N47+khalzan!N47+erdenetsagaan!N47+'Baruu-Urt '!N47</f>
        <v>718</v>
      </c>
      <c r="O47" s="49">
        <f>Асгат!O47+Баяндэлгэр!O47+Dariganga!O47+munkhhaan!O47+Naran!O47+Ongon!O47+sukhbaatar!O47+Tuvshinshiree!O47+'Tumentsogt '!O47+'Uulbayan '!O47+khalzan!O47+erdenetsagaan!O47+'Baruu-Urt '!O47</f>
        <v>773</v>
      </c>
      <c r="P47" s="49">
        <f>Асгат!P47+Баяндэлгэр!P47+Dariganga!P47+munkhhaan!P47+Naran!P47+Ongon!P47+sukhbaatar!P47+Tuvshinshiree!P47+'Tumentsogt '!P47+'Uulbayan '!P47+khalzan!P47+erdenetsagaan!P47+'Baruu-Urt '!P47</f>
        <v>787</v>
      </c>
      <c r="Q47" s="110">
        <v>788</v>
      </c>
      <c r="R47" s="147">
        <f t="shared" si="0"/>
        <v>1</v>
      </c>
      <c r="S47" s="127">
        <f t="shared" si="1"/>
        <v>100.12706480304956</v>
      </c>
    </row>
    <row r="48" spans="1:19" s="5" customFormat="1" ht="13.5" customHeight="1" x14ac:dyDescent="0.2">
      <c r="A48" s="122">
        <v>43</v>
      </c>
      <c r="B48" s="202"/>
      <c r="C48" s="19" t="s">
        <v>46</v>
      </c>
      <c r="D48" s="120" t="s">
        <v>17</v>
      </c>
      <c r="E48" s="86">
        <f>E47/E40*100</f>
        <v>1.332139258927572</v>
      </c>
      <c r="F48" s="86">
        <f>F47/F40*100</f>
        <v>1.9283746556473829</v>
      </c>
      <c r="G48" s="86">
        <f t="shared" ref="G48:M48" si="12">G47/G40*100</f>
        <v>2.3997370151216302</v>
      </c>
      <c r="H48" s="86">
        <f t="shared" si="12"/>
        <v>2.475355969331873</v>
      </c>
      <c r="I48" s="86">
        <f t="shared" si="12"/>
        <v>3.0839396242805952</v>
      </c>
      <c r="J48" s="86">
        <f t="shared" si="12"/>
        <v>4.1693953285308885</v>
      </c>
      <c r="K48" s="86">
        <f t="shared" si="12"/>
        <v>5.2716340992054977</v>
      </c>
      <c r="L48" s="86">
        <f t="shared" si="12"/>
        <v>6.0689073859445788</v>
      </c>
      <c r="M48" s="86">
        <f t="shared" si="12"/>
        <v>5.6130734876167274</v>
      </c>
      <c r="N48" s="86">
        <f t="shared" ref="N48:Q48" si="13">N47/N40*100</f>
        <v>7.127965849300109</v>
      </c>
      <c r="O48" s="86">
        <f t="shared" si="13"/>
        <v>7.5636007827788649</v>
      </c>
      <c r="P48" s="86">
        <f t="shared" si="13"/>
        <v>7.6392933410988153</v>
      </c>
      <c r="Q48" s="197">
        <f t="shared" si="13"/>
        <v>7.3084770914487107</v>
      </c>
      <c r="R48" s="147">
        <f t="shared" si="0"/>
        <v>-0.33081624965010459</v>
      </c>
      <c r="S48" s="127">
        <f t="shared" si="1"/>
        <v>95.669543832407399</v>
      </c>
    </row>
    <row r="49" spans="1:19" s="56" customFormat="1" ht="15" customHeight="1" x14ac:dyDescent="0.2">
      <c r="A49" s="8">
        <v>44</v>
      </c>
      <c r="B49" s="228" t="s">
        <v>50</v>
      </c>
      <c r="C49" s="228"/>
      <c r="D49" s="9" t="s">
        <v>13</v>
      </c>
      <c r="E49" s="49">
        <f>Асгат!E49+Баяндэлгэр!E49+Dariganga!E49+munkhhaan!E49+Naran!E49+Ongon!E49+sukhbaatar!E49+Tuvshinshiree!E49+'Tumentsogt '!E49+'Uulbayan '!E49+khalzan!E49+erdenetsagaan!E49+'Baruu-Urt '!E49</f>
        <v>6746</v>
      </c>
      <c r="F49" s="49">
        <f>Асгат!F49+Баяндэлгэр!F49+Dariganga!F49+munkhhaan!F49+Naran!F49+Ongon!F49+sukhbaatar!F49+Tuvshinshiree!F49+'Tumentsogt '!F49+'Uulbayan '!F49+khalzan!F49+erdenetsagaan!F49+'Baruu-Urt '!F49</f>
        <v>6901</v>
      </c>
      <c r="G49" s="49">
        <f>Асгат!G49+Баяндэлгэр!G49+Dariganga!G49+munkhhaan!G49+Naran!G49+Ongon!G49+sukhbaatar!G49+Tuvshinshiree!G49+'Tumentsogt '!G49+'Uulbayan '!G49+khalzan!G49+erdenetsagaan!G49+'Baruu-Urt '!G49</f>
        <v>6909</v>
      </c>
      <c r="H49" s="49">
        <f>Асгат!H49+Баяндэлгэр!H49+Dariganga!H49+munkhhaan!H49+Naran!H49+Ongon!H49+sukhbaatar!H49+Tuvshinshiree!H49+'Tumentsogt '!H49+'Uulbayan '!H49+khalzan!H49+erdenetsagaan!H49+'Baruu-Urt '!H49</f>
        <v>6834</v>
      </c>
      <c r="I49" s="49">
        <f>Асгат!I49+Баяндэлгэр!I49+Dariganga!I49+munkhhaan!I49+Naran!I49+Ongon!I49+sukhbaatar!I49+Tuvshinshiree!I49+'Tumentsogt '!I49+'Uulbayan '!I49+khalzan!I49+erdenetsagaan!I49+'Baruu-Urt '!I49</f>
        <v>6530</v>
      </c>
      <c r="J49" s="49">
        <f>Асгат!J49+Баяндэлгэр!J49+Dariganga!J49+munkhhaan!J49+Naran!J49+Ongon!J49+sukhbaatar!J49+Tuvshinshiree!J49+'Tumentsogt '!J49+'Uulbayan '!J49+khalzan!J49+erdenetsagaan!J49+'Baruu-Urt '!J49</f>
        <v>6466</v>
      </c>
      <c r="K49" s="49">
        <f>Асгат!K49+Баяндэлгэр!K49+Dariganga!K49+munkhhaan!K49+Naran!K49+Ongon!K49+sukhbaatar!K49+Tuvshinshiree!K49+'Tumentsogt '!K49+'Uulbayan '!K49+khalzan!K49+erdenetsagaan!K49+'Baruu-Urt '!K49</f>
        <v>6552</v>
      </c>
      <c r="L49" s="49">
        <f>Асгат!L49+Баяндэлгэр!L49+Dariganga!L49+munkhhaan!L49+Naran!L49+Ongon!L49+sukhbaatar!L49+Tuvshinshiree!L49+'Tumentsogt '!L49+'Uulbayan '!L49+khalzan!L49+erdenetsagaan!L49+'Baruu-Urt '!L49</f>
        <v>6858</v>
      </c>
      <c r="M49" s="49">
        <f>Асгат!M49+Баяндэлгэр!M49+Dariganga!M49+munkhhaan!M49+Naran!M49+Ongon!M49+sukhbaatar!M49+Tuvshinshiree!M49+'Tumentsogt '!M49+'Uulbayan '!M49+khalzan!M49+erdenetsagaan!M49+'Baruu-Urt '!M49</f>
        <v>7256</v>
      </c>
      <c r="N49" s="49">
        <f>Асгат!N49+Баяндэлгэр!N49+Dariganga!N49+munkhhaan!N49+Naran!N49+Ongon!N49+sukhbaatar!N49+Tuvshinshiree!N49+'Tumentsogt '!N49+'Uulbayan '!N49+khalzan!N49+erdenetsagaan!N49+'Baruu-Urt '!N49</f>
        <v>7625</v>
      </c>
      <c r="O49" s="49">
        <f>Асгат!O49+Баяндэлгэр!O49+Dariganga!O49+munkhhaan!O49+Naran!O49+Ongon!O49+sukhbaatar!O49+Tuvshinshiree!O49+'Tumentsogt '!O49+'Uulbayan '!O49+khalzan!O49+erdenetsagaan!O49+'Baruu-Urt '!O49</f>
        <v>7765</v>
      </c>
      <c r="P49" s="49">
        <f>Асгат!P49+Баяндэлгэр!P49+Dariganga!P49+munkhhaan!P49+Naran!P49+Ongon!P49+sukhbaatar!P49+Tuvshinshiree!P49+'Tumentsogt '!P49+'Uulbayan '!P49+khalzan!P49+erdenetsagaan!P49+'Baruu-Urt '!P49</f>
        <v>7852</v>
      </c>
      <c r="Q49" s="110">
        <v>8220</v>
      </c>
      <c r="R49" s="147">
        <f t="shared" si="0"/>
        <v>368</v>
      </c>
      <c r="S49" s="127">
        <f t="shared" si="1"/>
        <v>104.68670402445237</v>
      </c>
    </row>
    <row r="50" spans="1:19" s="5" customFormat="1" ht="13.5" customHeight="1" x14ac:dyDescent="0.2">
      <c r="A50" s="122">
        <v>45</v>
      </c>
      <c r="B50" s="199" t="s">
        <v>51</v>
      </c>
      <c r="C50" s="199"/>
      <c r="D50" s="120" t="s">
        <v>13</v>
      </c>
      <c r="E50" s="49">
        <f>Асгат!E50+Баяндэлгэр!E50+Dariganga!E50+munkhhaan!E50+Naran!E50+Ongon!E50+sukhbaatar!E50+Tuvshinshiree!E50+'Tumentsogt '!E50+'Uulbayan '!E50+khalzan!E50+erdenetsagaan!E50+'Baruu-Urt '!E50</f>
        <v>5287</v>
      </c>
      <c r="F50" s="49">
        <f>Асгат!F50+Баяндэлгэр!F50+Dariganga!F50+munkhhaan!F50+Naran!F50+Ongon!F50+sukhbaatar!F50+Tuvshinshiree!F50+'Tumentsogt '!F50+'Uulbayan '!F50+khalzan!F50+erdenetsagaan!F50+'Baruu-Urt '!F50</f>
        <v>5303</v>
      </c>
      <c r="G50" s="49">
        <f>Асгат!G50+Баяндэлгэр!G50+Dariganga!G50+munkhhaan!G50+Naran!G50+Ongon!G50+sukhbaatar!G50+Tuvshinshiree!G50+'Tumentsogt '!G50+'Uulbayan '!G50+khalzan!G50+erdenetsagaan!G50+'Baruu-Urt '!G50</f>
        <v>5370</v>
      </c>
      <c r="H50" s="49">
        <f>Асгат!H50+Баяндэлгэр!H50+Dariganga!H50+munkhhaan!H50+Naran!H50+Ongon!H50+sukhbaatar!H50+Tuvshinshiree!H50+'Tumentsogt '!H50+'Uulbayan '!H50+khalzan!H50+erdenetsagaan!H50+'Baruu-Urt '!H50</f>
        <v>6084</v>
      </c>
      <c r="I50" s="49">
        <f>Асгат!I50+Баяндэлгэр!I50+Dariganga!I50+munkhhaan!I50+Naran!I50+Ongon!I50+sukhbaatar!I50+Tuvshinshiree!I50+'Tumentsogt '!I50+'Uulbayan '!I50+khalzan!I50+erdenetsagaan!I50+'Baruu-Urt '!I50</f>
        <v>5074</v>
      </c>
      <c r="J50" s="49">
        <f>Асгат!J50+Баяндэлгэр!J50+Dariganga!J50+munkhhaan!J50+Naran!J50+Ongon!J50+sukhbaatar!J50+Tuvshinshiree!J50+'Tumentsogt '!J50+'Uulbayan '!J50+khalzan!J50+erdenetsagaan!J50+'Baruu-Urt '!J50</f>
        <v>5999</v>
      </c>
      <c r="K50" s="49">
        <f>Асгат!K50+Баяндэлгэр!K50+Dariganga!K50+munkhhaan!K50+Naran!K50+Ongon!K50+sukhbaatar!K50+Tuvshinshiree!K50+'Tumentsogt '!K50+'Uulbayan '!K50+khalzan!K50+erdenetsagaan!K50+'Baruu-Urt '!K50</f>
        <v>5910</v>
      </c>
      <c r="L50" s="49">
        <f>Асгат!L50+Баяндэлгэр!L50+Dariganga!L50+munkhhaan!L50+Naran!L50+Ongon!L50+sukhbaatar!L50+Tuvshinshiree!L50+'Tumentsogt '!L50+'Uulbayan '!L50+khalzan!L50+erdenetsagaan!L50+'Baruu-Urt '!L50</f>
        <v>6268</v>
      </c>
      <c r="M50" s="49">
        <f>Асгат!M50+Баяндэлгэр!M50+Dariganga!M50+munkhhaan!M50+Naran!M50+Ongon!M50+sukhbaatar!M50+Tuvshinshiree!M50+'Tumentsogt '!M50+'Uulbayan '!M50+khalzan!M50+erdenetsagaan!M50+'Baruu-Urt '!M50</f>
        <v>6466</v>
      </c>
      <c r="N50" s="49">
        <f>Асгат!N50+Баяндэлгэр!N50+Dariganga!N50+munkhhaan!N50+Naran!N50+Ongon!N50+sukhbaatar!N50+Tuvshinshiree!N50+'Tumentsogt '!N50+'Uulbayan '!N50+khalzan!N50+erdenetsagaan!N50+'Baruu-Urt '!N50</f>
        <v>6749</v>
      </c>
      <c r="O50" s="49">
        <f>Асгат!O50+Баяндэлгэр!O50+Dariganga!O50+munkhhaan!O50+Naran!O50+Ongon!O50+sukhbaatar!O50+Tuvshinshiree!O50+'Tumentsogt '!O50+'Uulbayan '!O50+khalzan!O50+erdenetsagaan!O50+'Baruu-Urt '!O50</f>
        <v>6828</v>
      </c>
      <c r="P50" s="49">
        <f>Асгат!P50+Баяндэлгэр!P50+Dariganga!P50+munkhhaan!P50+Naran!P50+Ongon!P50+sukhbaatar!P50+Tuvshinshiree!P50+'Tumentsogt '!P50+'Uulbayan '!P50+khalzan!P50+erdenetsagaan!P50+'Baruu-Urt '!P50</f>
        <v>6946</v>
      </c>
      <c r="Q50" s="110">
        <v>7068</v>
      </c>
      <c r="R50" s="147">
        <f t="shared" si="0"/>
        <v>122</v>
      </c>
      <c r="S50" s="127">
        <f t="shared" si="1"/>
        <v>101.75640656492946</v>
      </c>
    </row>
    <row r="51" spans="1:19" s="5" customFormat="1" ht="13.5" customHeight="1" x14ac:dyDescent="0.2">
      <c r="A51" s="122">
        <v>46</v>
      </c>
      <c r="B51" s="199" t="s">
        <v>52</v>
      </c>
      <c r="C51" s="199"/>
      <c r="D51" s="120" t="s">
        <v>17</v>
      </c>
      <c r="E51" s="86">
        <f>E50/E49*100</f>
        <v>78.372368811147339</v>
      </c>
      <c r="F51" s="86">
        <f>F50/F49*100</f>
        <v>76.843935661498335</v>
      </c>
      <c r="G51" s="86">
        <f t="shared" ref="G51:M51" si="14">G50/G49*100</f>
        <v>77.724706904038214</v>
      </c>
      <c r="H51" s="86">
        <f t="shared" si="14"/>
        <v>89.025460930640904</v>
      </c>
      <c r="I51" s="86">
        <f t="shared" si="14"/>
        <v>77.702909647779478</v>
      </c>
      <c r="J51" s="86">
        <f t="shared" si="14"/>
        <v>92.777605938756565</v>
      </c>
      <c r="K51" s="86">
        <f t="shared" si="14"/>
        <v>90.201465201465197</v>
      </c>
      <c r="L51" s="86">
        <f t="shared" si="14"/>
        <v>91.396908719743365</v>
      </c>
      <c r="M51" s="86">
        <f t="shared" si="14"/>
        <v>89.112458654906277</v>
      </c>
      <c r="N51" s="86">
        <f>N50/N49*100</f>
        <v>88.511475409836066</v>
      </c>
      <c r="O51" s="86">
        <f t="shared" ref="O51:Q51" si="15">O50/O49*100</f>
        <v>87.933032839665159</v>
      </c>
      <c r="P51" s="86">
        <f t="shared" si="15"/>
        <v>88.461538461538453</v>
      </c>
      <c r="Q51" s="197">
        <f t="shared" si="15"/>
        <v>85.985401459854018</v>
      </c>
      <c r="R51" s="147">
        <f t="shared" si="0"/>
        <v>-2.4761370016844353</v>
      </c>
      <c r="S51" s="127">
        <f t="shared" si="1"/>
        <v>97.200888606791509</v>
      </c>
    </row>
    <row r="52" spans="1:19" s="5" customFormat="1" ht="13.5" customHeight="1" x14ac:dyDescent="0.2">
      <c r="A52" s="122">
        <v>47</v>
      </c>
      <c r="B52" s="199" t="s">
        <v>53</v>
      </c>
      <c r="C52" s="199"/>
      <c r="D52" s="120" t="s">
        <v>13</v>
      </c>
      <c r="E52" s="49">
        <f>Асгат!E52+Баяндэлгэр!E52+Dariganga!E52+munkhhaan!E52+Naran!E52+Ongon!E52+sukhbaatar!E52+Tuvshinshiree!E52+'Tumentsogt '!E52+'Uulbayan '!E52+khalzan!E52+erdenetsagaan!E52+'Baruu-Urt '!E52</f>
        <v>4803</v>
      </c>
      <c r="F52" s="49">
        <f>Асгат!F52+Баяндэлгэр!F52+Dariganga!F52+munkhhaan!F52+Naran!F52+Ongon!F52+sukhbaatar!F52+Tuvshinshiree!F52+'Tumentsogt '!F52+'Uulbayan '!F52+khalzan!F52+erdenetsagaan!F52+'Baruu-Urt '!F52</f>
        <v>4361</v>
      </c>
      <c r="G52" s="49">
        <f>Асгат!G52+Баяндэлгэр!G52+Dariganga!G52+munkhhaan!G52+Naran!G52+Ongon!G52+sukhbaatar!G52+Tuvshinshiree!G52+'Tumentsogt '!G52+'Uulbayan '!G52+khalzan!G52+erdenetsagaan!G52+'Baruu-Urt '!G52</f>
        <v>4418</v>
      </c>
      <c r="H52" s="49">
        <f>Асгат!H52+Баяндэлгэр!H52+Dariganga!H52+munkhhaan!H52+Naran!H52+Ongon!H52+sukhbaatar!H52+Tuvshinshiree!H52+'Tumentsogt '!H52+'Uulbayan '!H52+khalzan!H52+erdenetsagaan!H52+'Baruu-Urt '!H52</f>
        <v>5493</v>
      </c>
      <c r="I52" s="49">
        <f>Асгат!I52+Баяндэлгэр!I52+Dariganga!I52+munkhhaan!I52+Naran!I52+Ongon!I52+sukhbaatar!I52+Tuvshinshiree!I52+'Tumentsogt '!I52+'Uulbayan '!I52+khalzan!I52+erdenetsagaan!I52+'Baruu-Urt '!I52</f>
        <v>4361</v>
      </c>
      <c r="J52" s="49">
        <f>Асгат!J52+Баяндэлгэр!J52+Dariganga!J52+munkhhaan!J52+Naran!J52+Ongon!J52+sukhbaatar!J52+Tuvshinshiree!J52+'Tumentsogt '!J52+'Uulbayan '!J52+khalzan!J52+erdenetsagaan!J52+'Baruu-Urt '!J52</f>
        <v>5080</v>
      </c>
      <c r="K52" s="49">
        <f>Асгат!K52+Баяндэлгэр!K52+Dariganga!K52+munkhhaan!K52+Naran!K52+Ongon!K52+sukhbaatar!K52+Tuvshinshiree!K52+'Tumentsogt '!K52+'Uulbayan '!K52+khalzan!K52+erdenetsagaan!K52+'Baruu-Urt '!K52</f>
        <v>5191</v>
      </c>
      <c r="L52" s="49">
        <f>Асгат!L52+Баяндэлгэр!L52+Dariganga!L52+munkhhaan!L52+Naran!L52+Ongon!L52+sukhbaatar!L52+Tuvshinshiree!L52+'Tumentsogt '!L52+'Uulbayan '!L52+khalzan!L52+erdenetsagaan!L52+'Baruu-Urt '!L52</f>
        <v>5754</v>
      </c>
      <c r="M52" s="13">
        <f>Асгат!M52+Баяндэлгэр!M52+Dariganga!M52+munkhhaan!M52+Naran!M52+Ongon!M52+sukhbaatar!M52+Tuvshinshiree!M52+'Tumentsogt '!M52+'Uulbayan '!M52+khalzan!M52+erdenetsagaan!M52+'Baruu-Urt '!M52</f>
        <v>5857</v>
      </c>
      <c r="N52" s="13">
        <f>Асгат!N52+Баяндэлгэр!N52+Dariganga!N52+munkhhaan!N52+Naran!N52+Ongon!N52+sukhbaatar!N52+Tuvshinshiree!N52+'Tumentsogt '!N52+'Uulbayan '!N52+khalzan!N52+erdenetsagaan!N52+'Baruu-Urt '!N52</f>
        <v>5971</v>
      </c>
      <c r="O52" s="49">
        <f>Асгат!O52+Баяндэлгэр!O52+Dariganga!O52+munkhhaan!O52+Naran!O52+Ongon!O52+sukhbaatar!O52+Tuvshinshiree!O52+'Tumentsogt '!O52+'Uulbayan '!O52+khalzan!O52+erdenetsagaan!O52+'Baruu-Urt '!O52</f>
        <v>6126</v>
      </c>
      <c r="P52" s="49">
        <f>Асгат!P52+Баяндэлгэр!P52+Dariganga!P52+munkhhaan!P52+Naran!P52+Ongon!P52+sukhbaatar!P52+Tuvshinshiree!P52+'Tumentsogt '!P52+'Uulbayan '!P52+khalzan!P52+erdenetsagaan!P52+'Baruu-Urt '!P52</f>
        <v>6444</v>
      </c>
      <c r="Q52" s="110">
        <v>6694</v>
      </c>
      <c r="R52" s="147">
        <f t="shared" si="0"/>
        <v>250</v>
      </c>
      <c r="S52" s="127">
        <f t="shared" si="1"/>
        <v>103.87957790192428</v>
      </c>
    </row>
    <row r="53" spans="1:19" s="5" customFormat="1" ht="13.5" customHeight="1" x14ac:dyDescent="0.2">
      <c r="A53" s="122">
        <v>48</v>
      </c>
      <c r="B53" s="199" t="s">
        <v>52</v>
      </c>
      <c r="C53" s="199"/>
      <c r="D53" s="120" t="s">
        <v>17</v>
      </c>
      <c r="E53" s="86">
        <f>E52/E49*100</f>
        <v>71.197746812926184</v>
      </c>
      <c r="F53" s="86">
        <f>F52/F49*100</f>
        <v>63.193740037675695</v>
      </c>
      <c r="G53" s="86">
        <f t="shared" ref="G53:M53" si="16">G52/G49*100</f>
        <v>63.945578231292522</v>
      </c>
      <c r="H53" s="86">
        <f t="shared" si="16"/>
        <v>80.377524143985951</v>
      </c>
      <c r="I53" s="86">
        <f t="shared" si="16"/>
        <v>66.784073506891275</v>
      </c>
      <c r="J53" s="86">
        <f t="shared" si="16"/>
        <v>78.564800494896375</v>
      </c>
      <c r="K53" s="86">
        <f t="shared" si="16"/>
        <v>79.227716727716725</v>
      </c>
      <c r="L53" s="86">
        <f t="shared" si="16"/>
        <v>83.902012248468935</v>
      </c>
      <c r="M53" s="86">
        <f t="shared" si="16"/>
        <v>80.719404630650487</v>
      </c>
      <c r="N53" s="86">
        <f t="shared" ref="N53:Q53" si="17">N52/N49*100</f>
        <v>78.308196721311475</v>
      </c>
      <c r="O53" s="86">
        <f t="shared" si="17"/>
        <v>78.89246619446233</v>
      </c>
      <c r="P53" s="86">
        <f t="shared" si="17"/>
        <v>82.068262862964843</v>
      </c>
      <c r="Q53" s="197">
        <f t="shared" si="17"/>
        <v>81.435523114355234</v>
      </c>
      <c r="R53" s="147">
        <f t="shared" si="0"/>
        <v>-0.63273974860960891</v>
      </c>
      <c r="S53" s="127">
        <f t="shared" si="1"/>
        <v>99.229007990986545</v>
      </c>
    </row>
    <row r="54" spans="1:19" s="5" customFormat="1" ht="13.5" customHeight="1" x14ac:dyDescent="0.2">
      <c r="A54" s="122">
        <v>49</v>
      </c>
      <c r="B54" s="199" t="s">
        <v>54</v>
      </c>
      <c r="C54" s="199"/>
      <c r="D54" s="120" t="s">
        <v>13</v>
      </c>
      <c r="E54" s="49">
        <f>Асгат!E54+Баяндэлгэр!E54+Dariganga!E54+munkhhaan!E54+Naran!E54+Ongon!E54+sukhbaatar!E54+Tuvshinshiree!E54+'Tumentsogt '!E54+'Uulbayan '!E54+khalzan!E54+erdenetsagaan!E54+'Baruu-Urt '!E54</f>
        <v>1428</v>
      </c>
      <c r="F54" s="49">
        <f>Асгат!F54+Баяндэлгэр!F54+Dariganga!F54+munkhhaan!F54+Naran!F54+Ongon!F54+sukhbaatar!F54+Tuvshinshiree!F54+'Tumentsogt '!F54+'Uulbayan '!F54+khalzan!F54+erdenetsagaan!F54+'Baruu-Urt '!F54</f>
        <v>1698</v>
      </c>
      <c r="G54" s="49">
        <f>Асгат!G54+Баяндэлгэр!G54+Dariganga!G54+munkhhaan!G54+Naran!G54+Ongon!G54+sukhbaatar!G54+Tuvshinshiree!G54+'Tumentsogt '!G54+'Uulbayan '!G54+khalzan!G54+erdenetsagaan!G54+'Baruu-Urt '!G54</f>
        <v>1701</v>
      </c>
      <c r="H54" s="49">
        <f>Асгат!H54+Баяндэлгэр!H54+Dariganga!H54+munkhhaan!H54+Naran!H54+Ongon!H54+sukhbaatar!H54+Tuvshinshiree!H54+'Tumentsogt '!H54+'Uulbayan '!H54+khalzan!H54+erdenetsagaan!H54+'Baruu-Urt '!H54</f>
        <v>1997</v>
      </c>
      <c r="I54" s="49">
        <f>Асгат!I54+Баяндэлгэр!I54+Dariganga!I54+munkhhaan!I54+Naran!I54+Ongon!I54+sukhbaatar!I54+Tuvshinshiree!I54+'Tumentsogt '!I54+'Uulbayan '!I54+khalzan!I54+erdenetsagaan!I54+'Baruu-Urt '!I54</f>
        <v>2321</v>
      </c>
      <c r="J54" s="49">
        <f>Асгат!J54+Баяндэлгэр!J54+Dariganga!J54+munkhhaan!J54+Naran!J54+Ongon!J54+sukhbaatar!J54+Tuvshinshiree!J54+'Tumentsogt '!J54+'Uulbayan '!J54+khalzan!J54+erdenetsagaan!J54+'Baruu-Urt '!J54</f>
        <v>2519</v>
      </c>
      <c r="K54" s="49">
        <f>Асгат!K54+Баяндэлгэр!K54+Dariganga!K54+munkhhaan!K54+Naran!K54+Ongon!K54+sukhbaatar!K54+Tuvshinshiree!K54+'Tumentsogt '!K54+'Uulbayan '!K54+khalzan!K54+erdenetsagaan!K54+'Baruu-Urt '!K54</f>
        <v>3269</v>
      </c>
      <c r="L54" s="49">
        <f>Асгат!L54+Баяндэлгэр!L54+Dariganga!L54+munkhhaan!L54+Naran!L54+Ongon!L54+sukhbaatar!L54+Tuvshinshiree!L54+'Tumentsogt '!L54+'Uulbayan '!L54+khalzan!L54+erdenetsagaan!L54+'Baruu-Urt '!L54</f>
        <v>2988</v>
      </c>
      <c r="M54" s="49">
        <f>Асгат!M54+Баяндэлгэр!M54+Dariganga!M54+munkhhaan!M54+Naran!M54+Ongon!M54+sukhbaatar!M54+Tuvshinshiree!M54+'Tumentsogt '!M54+'Uulbayan '!M54+khalzan!M54+erdenetsagaan!M54+'Baruu-Urt '!M54</f>
        <v>3328</v>
      </c>
      <c r="N54" s="49">
        <f>Асгат!N54+Баяндэлгэр!N54+Dariganga!N54+munkhhaan!N54+Naran!N54+Ongon!N54+sukhbaatar!N54+Tuvshinshiree!N54+'Tumentsogt '!N54+'Uulbayan '!N54+khalzan!N54+erdenetsagaan!N54+'Baruu-Urt '!N54</f>
        <v>3440</v>
      </c>
      <c r="O54" s="49">
        <f>Асгат!O54+Баяндэлгэр!O54+Dariganga!O54+munkhhaan!O54+Naran!O54+Ongon!O54+sukhbaatar!O54+Tuvshinshiree!O54+'Tumentsogt '!O54+'Uulbayan '!O54+khalzan!O54+erdenetsagaan!O54+'Baruu-Urt '!O54</f>
        <v>3860</v>
      </c>
      <c r="P54" s="49">
        <f>Асгат!P54+Баяндэлгэр!P54+Dariganga!P54+munkhhaan!P54+Naran!P54+Ongon!P54+sukhbaatar!P54+Tuvshinshiree!P54+'Tumentsogt '!P54+'Uulbayan '!P54+khalzan!P54+erdenetsagaan!P54+'Baruu-Urt '!P54</f>
        <v>3986</v>
      </c>
      <c r="Q54" s="110">
        <v>3966</v>
      </c>
      <c r="R54" s="147">
        <f t="shared" si="0"/>
        <v>-20</v>
      </c>
      <c r="S54" s="127">
        <f t="shared" si="1"/>
        <v>99.498243853487196</v>
      </c>
    </row>
    <row r="55" spans="1:19" s="5" customFormat="1" ht="13.5" customHeight="1" x14ac:dyDescent="0.2">
      <c r="A55" s="122">
        <v>50</v>
      </c>
      <c r="B55" s="199" t="s">
        <v>52</v>
      </c>
      <c r="C55" s="199"/>
      <c r="D55" s="120" t="s">
        <v>17</v>
      </c>
      <c r="E55" s="86">
        <f>E54/E49*100</f>
        <v>21.168099614586421</v>
      </c>
      <c r="F55" s="86">
        <f>F54/F49*100</f>
        <v>24.605129691349077</v>
      </c>
      <c r="G55" s="86">
        <f t="shared" ref="G55:M55" si="18">G54/G49*100</f>
        <v>24.620060790273556</v>
      </c>
      <c r="H55" s="86">
        <f t="shared" si="18"/>
        <v>29.221539362013459</v>
      </c>
      <c r="I55" s="86">
        <f t="shared" si="18"/>
        <v>35.543644716692192</v>
      </c>
      <c r="J55" s="86">
        <f t="shared" si="18"/>
        <v>38.957624497370865</v>
      </c>
      <c r="K55" s="86">
        <f t="shared" si="18"/>
        <v>49.893162393162392</v>
      </c>
      <c r="L55" s="86">
        <f t="shared" si="18"/>
        <v>43.569553805774284</v>
      </c>
      <c r="M55" s="86">
        <f t="shared" si="18"/>
        <v>45.865490628445428</v>
      </c>
      <c r="N55" s="86">
        <f t="shared" ref="N55:Q55" si="19">N54/N49*100</f>
        <v>45.114754098360656</v>
      </c>
      <c r="O55" s="86">
        <f t="shared" si="19"/>
        <v>49.710238248551192</v>
      </c>
      <c r="P55" s="86">
        <f t="shared" si="19"/>
        <v>50.764136525725931</v>
      </c>
      <c r="Q55" s="197">
        <f t="shared" si="19"/>
        <v>48.248175182481752</v>
      </c>
      <c r="R55" s="147">
        <f t="shared" si="0"/>
        <v>-2.5159613432441787</v>
      </c>
      <c r="S55" s="127">
        <f t="shared" si="1"/>
        <v>95.043821257613331</v>
      </c>
    </row>
    <row r="56" spans="1:19" s="5" customFormat="1" ht="13.5" customHeight="1" x14ac:dyDescent="0.2">
      <c r="A56" s="122">
        <v>51</v>
      </c>
      <c r="B56" s="199" t="s">
        <v>55</v>
      </c>
      <c r="C56" s="199"/>
      <c r="D56" s="120" t="s">
        <v>13</v>
      </c>
      <c r="E56" s="49">
        <f>Асгат!E56+Баяндэлгэр!E56+Dariganga!E56+munkhhaan!E56+Naran!E56+Ongon!E56+sukhbaatar!E56+Tuvshinshiree!E56+'Tumentsogt '!E56+'Uulbayan '!E56+khalzan!E56+erdenetsagaan!E56+'Baruu-Urt '!E56</f>
        <v>2793</v>
      </c>
      <c r="F56" s="49">
        <f>Асгат!F56+Баяндэлгэр!F56+Dariganga!F56+munkhhaan!F56+Naran!F56+Ongon!F56+sukhbaatar!F56+Tuvshinshiree!F56+'Tumentsogt '!F56+'Uulbayan '!F56+khalzan!F56+erdenetsagaan!F56+'Baruu-Urt '!F56</f>
        <v>2786</v>
      </c>
      <c r="G56" s="49">
        <f>Асгат!G56+Баяндэлгэр!G56+Dariganga!G56+munkhhaan!G56+Naran!G56+Ongon!G56+sukhbaatar!G56+Tuvshinshiree!G56+'Tumentsogt '!G56+'Uulbayan '!G56+khalzan!G56+erdenetsagaan!G56+'Baruu-Urt '!G56</f>
        <v>2694</v>
      </c>
      <c r="H56" s="49">
        <f>Асгат!H56+Баяндэлгэр!H56+Dariganga!H56+munkhhaan!H56+Naran!H56+Ongon!H56+sukhbaatar!H56+Tuvshinshiree!H56+'Tumentsogt '!H56+'Uulbayan '!H56+khalzan!H56+erdenetsagaan!H56+'Baruu-Urt '!H56</f>
        <v>3374</v>
      </c>
      <c r="I56" s="49">
        <f>Асгат!I56+Баяндэлгэр!I56+Dariganga!I56+munkhhaan!I56+Naran!I56+Ongon!I56+sukhbaatar!I56+Tuvshinshiree!I56+'Tumentsogt '!I56+'Uulbayan '!I56+khalzan!I56+erdenetsagaan!I56+'Baruu-Urt '!I56</f>
        <v>3198</v>
      </c>
      <c r="J56" s="49">
        <f>Асгат!J56+Баяндэлгэр!J56+Dariganga!J56+munkhhaan!J56+Naran!J56+Ongon!J56+sukhbaatar!J56+Tuvshinshiree!J56+'Tumentsogt '!J56+'Uulbayan '!J56+khalzan!J56+erdenetsagaan!J56+'Baruu-Urt '!J56</f>
        <v>3190</v>
      </c>
      <c r="K56" s="49">
        <f>Асгат!K56+Баяндэлгэр!K56+Dariganga!K56+munkhhaan!K56+Naran!K56+Ongon!K56+sukhbaatar!K56+Tuvshinshiree!K56+'Tumentsogt '!K56+'Uulbayan '!K56+khalzan!K56+erdenetsagaan!K56+'Baruu-Urt '!K56</f>
        <v>3462</v>
      </c>
      <c r="L56" s="49">
        <f>Асгат!L56+Баяндэлгэр!L56+Dariganga!L56+munkhhaan!L56+Naran!L56+Ongon!L56+sukhbaatar!L56+Tuvshinshiree!L56+'Tumentsogt '!L56+'Uulbayan '!L56+khalzan!L56+erdenetsagaan!L56+'Baruu-Urt '!L56</f>
        <v>3393</v>
      </c>
      <c r="M56" s="49">
        <f>Асгат!M56+Баяндэлгэр!M56+Dariganga!M56+munkhhaan!M56+Naran!M56+Ongon!M56+sukhbaatar!M56+Tuvshinshiree!M56+'Tumentsogt '!M56+'Uulbayan '!M56+khalzan!M56+erdenetsagaan!M56+'Baruu-Urt '!M56</f>
        <v>3797</v>
      </c>
      <c r="N56" s="49">
        <f>Асгат!N56+Баяндэлгэр!N56+Dariganga!N56+munkhhaan!N56+Naran!N56+Ongon!N56+sukhbaatar!N56+Tuvshinshiree!N56+'Tumentsogt '!N56+'Uulbayan '!N56+khalzan!N56+erdenetsagaan!N56+'Baruu-Urt '!N56</f>
        <v>3772</v>
      </c>
      <c r="O56" s="49">
        <f>Асгат!O56+Баяндэлгэр!O56+Dariganga!O56+munkhhaan!O56+Naran!O56+Ongon!O56+sukhbaatar!O56+Tuvshinshiree!O56+'Tumentsogt '!O56+'Uulbayan '!O56+khalzan!O56+erdenetsagaan!O56+'Baruu-Urt '!O56</f>
        <v>4162</v>
      </c>
      <c r="P56" s="49">
        <f>Асгат!P56+Баяндэлгэр!P56+Dariganga!P56+munkhhaan!P56+Naran!P56+Ongon!P56+sukhbaatar!P56+Tuvshinshiree!P56+'Tumentsogt '!P56+'Uulbayan '!P56+khalzan!P56+erdenetsagaan!P56+'Baruu-Urt '!P56</f>
        <v>4090</v>
      </c>
      <c r="Q56" s="110">
        <v>1069</v>
      </c>
      <c r="R56" s="147">
        <f t="shared" si="0"/>
        <v>-3021</v>
      </c>
      <c r="S56" s="127">
        <f t="shared" si="1"/>
        <v>26.136919315403421</v>
      </c>
    </row>
    <row r="57" spans="1:19" s="5" customFormat="1" ht="13.5" customHeight="1" x14ac:dyDescent="0.2">
      <c r="A57" s="122">
        <v>52</v>
      </c>
      <c r="B57" s="199" t="s">
        <v>52</v>
      </c>
      <c r="C57" s="199"/>
      <c r="D57" s="120" t="s">
        <v>17</v>
      </c>
      <c r="E57" s="86">
        <f>E56/E49*100</f>
        <v>41.402312481470496</v>
      </c>
      <c r="F57" s="86">
        <f>F56/F49*100</f>
        <v>40.370960730328939</v>
      </c>
      <c r="G57" s="86">
        <f t="shared" ref="G57:M57" si="20">G56/G49*100</f>
        <v>38.992618323925313</v>
      </c>
      <c r="H57" s="86">
        <f t="shared" si="20"/>
        <v>49.370793093356745</v>
      </c>
      <c r="I57" s="86">
        <f t="shared" si="20"/>
        <v>48.973966309341499</v>
      </c>
      <c r="J57" s="86">
        <f t="shared" si="20"/>
        <v>49.334982987936897</v>
      </c>
      <c r="K57" s="86">
        <f t="shared" si="20"/>
        <v>52.838827838827839</v>
      </c>
      <c r="L57" s="86">
        <f t="shared" si="20"/>
        <v>49.475065616797899</v>
      </c>
      <c r="M57" s="86">
        <f t="shared" si="20"/>
        <v>52.329106945975745</v>
      </c>
      <c r="N57" s="86">
        <f t="shared" ref="N57:Q57" si="21">N56/N49*100</f>
        <v>49.468852459016396</v>
      </c>
      <c r="O57" s="86">
        <f t="shared" si="21"/>
        <v>53.599484867997425</v>
      </c>
      <c r="P57" s="86">
        <f t="shared" si="21"/>
        <v>52.088639836984207</v>
      </c>
      <c r="Q57" s="197">
        <f t="shared" si="21"/>
        <v>13.004866180048664</v>
      </c>
      <c r="R57" s="147">
        <f t="shared" si="0"/>
        <v>-39.083773656935541</v>
      </c>
      <c r="S57" s="127">
        <f t="shared" si="1"/>
        <v>24.966799326587314</v>
      </c>
    </row>
    <row r="58" spans="1:19" s="5" customFormat="1" ht="18" customHeight="1" x14ac:dyDescent="0.2">
      <c r="A58" s="8">
        <v>53</v>
      </c>
      <c r="B58" s="209" t="s">
        <v>56</v>
      </c>
      <c r="C58" s="209"/>
      <c r="D58" s="9" t="s">
        <v>57</v>
      </c>
      <c r="E58" s="116">
        <f>Асгат!E58+Баяндэлгэр!E58+Dariganga!E58+munkhhaan!E58+Naran!E58+Ongon!E58+sukhbaatar!E58+Tuvshinshiree!E58+'Tumentsogt '!E58+'Uulbayan '!E58+khalzan!E58+erdenetsagaan!E58+'Baruu-Urt '!E58</f>
        <v>1542501</v>
      </c>
      <c r="F58" s="116">
        <f>Асгат!F58+Баяндэлгэр!F58+Dariganga!F58+munkhhaan!F58+Naran!F58+Ongon!F58+sukhbaatar!F58+Tuvshinshiree!F58+'Tumentsogt '!F58+'Uulbayan '!F58+khalzan!F58+erdenetsagaan!F58+'Baruu-Urt '!F58</f>
        <v>1789735</v>
      </c>
      <c r="G58" s="116">
        <f>Асгат!G58+Баяндэлгэр!G58+Dariganga!G58+munkhhaan!G58+Naran!G58+Ongon!G58+sukhbaatar!G58+Tuvshinshiree!G58+'Tumentsogt '!G58+'Uulbayan '!G58+khalzan!G58+erdenetsagaan!G58+'Baruu-Urt '!G58</f>
        <v>1979791</v>
      </c>
      <c r="H58" s="116">
        <f>Асгат!H58+Баяндэлгэр!H58+Dariganga!H58+munkhhaan!H58+Naran!H58+Ongon!H58+sukhbaatar!H58+Tuvshinshiree!H58+'Tumentsogt '!H58+'Uulbayan '!H58+khalzan!H58+erdenetsagaan!H58+'Baruu-Urt '!H58</f>
        <v>2081404</v>
      </c>
      <c r="I58" s="116">
        <f>Асгат!I58+Баяндэлгэр!I58+Dariganga!I58+munkhhaan!I58+Naran!I58+Ongon!I58+sukhbaatar!I58+Tuvshinshiree!I58+'Tumentsogt '!I58+'Uulbayan '!I58+khalzan!I58+erdenetsagaan!I58+'Baruu-Urt '!I58</f>
        <v>2280581</v>
      </c>
      <c r="J58" s="116">
        <f>Асгат!J58+Баяндэлгэр!J58+Dariganga!J58+munkhhaan!J58+Naran!J58+Ongon!J58+sukhbaatar!J58+Tuvshinshiree!J58+'Tumentsogt '!J58+'Uulbayan '!J58+khalzan!J58+erdenetsagaan!J58+'Baruu-Urt '!J58</f>
        <v>2490849</v>
      </c>
      <c r="K58" s="116">
        <f>Асгат!K58+Баяндэлгэр!K58+Dariganga!K58+munkhhaan!K58+Naran!K58+Ongon!K58+sukhbaatar!K58+Tuvshinshiree!K58+'Tumentsogt '!K58+'Uulbayan '!K58+khalzan!K58+erdenetsagaan!K58+'Baruu-Urt '!K58</f>
        <v>2818181</v>
      </c>
      <c r="L58" s="116">
        <f>Асгат!L58+Баяндэлгэр!L58+Dariganga!L58+munkhhaan!L58+Naran!L58+Ongon!L58+sukhbaatar!L58+Tuvshinshiree!L58+'Tumentsogt '!L58+'Uulbayan '!L58+khalzan!L58+erdenetsagaan!L58+'Baruu-Urt '!L58</f>
        <v>3070254</v>
      </c>
      <c r="M58" s="116">
        <f>Асгат!M58+Баяндэлгэр!M58+Dariganga!M58+munkhhaan!M58+Naran!M58+Ongon!M58+sukhbaatar!M58+Tuvshinshiree!M58+'Tumentsogt '!M58+'Uulbayan '!M58+khalzan!M58+erdenetsagaan!M58+'Baruu-Urt '!M58</f>
        <v>3030437</v>
      </c>
      <c r="N58" s="116">
        <f>Асгат!N58+Баяндэлгэр!N58+Dariganga!N58+munkhhaan!N58+Naran!N58+Ongon!N58+sukhbaatar!N58+Tuvshinshiree!N58+'Tumentsogt '!N58+'Uulbayan '!N58+khalzan!N58+erdenetsagaan!N58+'Baruu-Urt '!N58</f>
        <v>3528410</v>
      </c>
      <c r="O58" s="49">
        <f>Асгат!O58+Баяндэлгэр!O58+Dariganga!O58+munkhhaan!O58+Naran!O58+Ongon!O58+sukhbaatar!O58+Tuvshinshiree!O58+'Tumentsogt '!O58+'Uulbayan '!O58+khalzan!O58+erdenetsagaan!O58+'Baruu-Urt '!O58</f>
        <v>3716811</v>
      </c>
      <c r="P58" s="49">
        <f>Асгат!P58+Баяндэлгэр!P58+Dariganga!P58+munkhhaan!P58+Naran!P58+Ongon!P58+sukhbaatar!P58+Tuvshinshiree!P58+'Tumentsogt '!P58+'Uulbayan '!P58+khalzan!P58+erdenetsagaan!P58+'Baruu-Urt '!P58</f>
        <v>3817010</v>
      </c>
      <c r="Q58" s="110">
        <v>3893625</v>
      </c>
      <c r="R58" s="147">
        <f t="shared" si="0"/>
        <v>76615</v>
      </c>
      <c r="S58" s="127">
        <f t="shared" si="1"/>
        <v>102.00719935237268</v>
      </c>
    </row>
    <row r="59" spans="1:19" s="5" customFormat="1" ht="13.5" customHeight="1" x14ac:dyDescent="0.2">
      <c r="A59" s="122">
        <v>54</v>
      </c>
      <c r="B59" s="206" t="s">
        <v>58</v>
      </c>
      <c r="C59" s="206"/>
      <c r="D59" s="120" t="s">
        <v>57</v>
      </c>
      <c r="E59" s="49">
        <f>Асгат!E59+Баяндэлгэр!E59+Dariganga!E59+munkhhaan!E59+Naran!E59+Ongon!E59+sukhbaatar!E59+Tuvshinshiree!E59+'Tumentsogt '!E59+'Uulbayan '!E59+khalzan!E59+erdenetsagaan!E59+'Baruu-Urt '!E59</f>
        <v>9622</v>
      </c>
      <c r="F59" s="49">
        <f>Асгат!F59+Баяндэлгэр!F59+Dariganga!F59+munkhhaan!F59+Naran!F59+Ongon!F59+sukhbaatar!F59+Tuvshinshiree!F59+'Tumentsogt '!F59+'Uulbayan '!F59+khalzan!F59+erdenetsagaan!F59+'Baruu-Urt '!F59</f>
        <v>10144</v>
      </c>
      <c r="G59" s="49">
        <f>Асгат!G59+Баяндэлгэр!G59+Dariganga!G59+munkhhaan!G59+Naran!G59+Ongon!G59+sukhbaatar!G59+Tuvshinshiree!G59+'Tumentsogt '!G59+'Uulbayan '!G59+khalzan!G59+erdenetsagaan!G59+'Baruu-Urt '!G59</f>
        <v>10867</v>
      </c>
      <c r="H59" s="49">
        <f>Асгат!H59+Баяндэлгэр!H59+Dariganga!H59+munkhhaan!H59+Naran!H59+Ongon!H59+sukhbaatar!H59+Tuvshinshiree!H59+'Tumentsogt '!H59+'Uulbayan '!H59+khalzan!H59+erdenetsagaan!H59+'Baruu-Urt '!H59</f>
        <v>10678</v>
      </c>
      <c r="I59" s="49">
        <f>Асгат!I59+Баяндэлгэр!I59+Dariganga!I59+munkhhaan!I59+Naran!I59+Ongon!I59+sukhbaatar!I59+Tuvshinshiree!I59+'Tumentsogt '!I59+'Uulbayan '!I59+khalzan!I59+erdenetsagaan!I59+'Baruu-Urt '!I59</f>
        <v>9752</v>
      </c>
      <c r="J59" s="49">
        <f>Асгат!J59+Баяндэлгэр!J59+Dariganga!J59+munkhhaan!J59+Naran!J59+Ongon!J59+sukhbaatar!J59+Tuvshinshiree!J59+'Tumentsogt '!J59+'Uulbayan '!J59+khalzan!J59+erdenetsagaan!J59+'Baruu-Urt '!J59</f>
        <v>8903</v>
      </c>
      <c r="K59" s="49">
        <f>Асгат!K59+Баяндэлгэр!K59+Dariganga!K59+munkhhaan!K59+Naran!K59+Ongon!K59+sukhbaatar!K59+Tuvshinshiree!K59+'Tumentsogt '!K59+'Uulbayan '!K59+khalzan!K59+erdenetsagaan!K59+'Baruu-Urt '!K59</f>
        <v>8571</v>
      </c>
      <c r="L59" s="49">
        <f>Асгат!L59+Баяндэлгэр!L59+Dariganga!L59+munkhhaan!L59+Naran!L59+Ongon!L59+sukhbaatar!L59+Tuvshinshiree!L59+'Tumentsogt '!L59+'Uulbayan '!L59+khalzan!L59+erdenetsagaan!L59+'Baruu-Urt '!L59</f>
        <v>8309</v>
      </c>
      <c r="M59" s="49">
        <f>Асгат!M59+Баяндэлгэр!M59+Dariganga!M59+munkhhaan!M59+Naran!M59+Ongon!M59+sukhbaatar!M59+Tuvshinshiree!M59+'Tumentsogt '!M59+'Uulbayan '!M59+khalzan!M59+erdenetsagaan!M59+'Baruu-Urt '!M59</f>
        <v>7872</v>
      </c>
      <c r="N59" s="49">
        <f>Асгат!N59+Баяндэлгэр!N59+Dariganga!N59+munkhhaan!N59+Naran!N59+Ongon!N59+sukhbaatar!N59+Tuvshinshiree!N59+'Tumentsogt '!N59+'Uulbayan '!N59+khalzan!N59+erdenetsagaan!N59+'Baruu-Urt '!N59</f>
        <v>8325</v>
      </c>
      <c r="O59" s="49">
        <f>Асгат!O59+Баяндэлгэр!O59+Dariganga!O59+munkhhaan!O59+Naran!O59+Ongon!O59+sukhbaatar!O59+Tuvshinshiree!O59+'Tumentsogt '!O59+'Uulbayan '!O59+khalzan!O59+erdenetsagaan!O59+'Baruu-Urt '!O59</f>
        <v>8217</v>
      </c>
      <c r="P59" s="49">
        <f>Асгат!P59+Баяндэлгэр!P59+Dariganga!P59+munkhhaan!P59+Naran!P59+Ongon!P59+sukhbaatar!P59+Tuvshinshiree!P59+'Tumentsogt '!P59+'Uulbayan '!P59+khalzan!P59+erdenetsagaan!P59+'Baruu-Urt '!P59</f>
        <v>7925</v>
      </c>
      <c r="Q59" s="110">
        <v>7614</v>
      </c>
      <c r="R59" s="147">
        <f t="shared" si="0"/>
        <v>-311</v>
      </c>
      <c r="S59" s="127">
        <f t="shared" si="1"/>
        <v>96.075709779179803</v>
      </c>
    </row>
    <row r="60" spans="1:19" s="56" customFormat="1" ht="13.5" customHeight="1" x14ac:dyDescent="0.2">
      <c r="A60" s="122">
        <v>55</v>
      </c>
      <c r="B60" s="206" t="s">
        <v>59</v>
      </c>
      <c r="C60" s="206"/>
      <c r="D60" s="120" t="s">
        <v>57</v>
      </c>
      <c r="E60" s="49">
        <f>Асгат!E60+Баяндэлгэр!E60+Dariganga!E60+munkhhaan!E60+Naran!E60+Ongon!E60+sukhbaatar!E60+Tuvshinshiree!E60+'Tumentsogt '!E60+'Uulbayan '!E60+khalzan!E60+erdenetsagaan!E60+'Baruu-Urt '!E60</f>
        <v>118780</v>
      </c>
      <c r="F60" s="49">
        <f>Асгат!F60+Баяндэлгэр!F60+Dariganga!F60+munkhhaan!F60+Naran!F60+Ongon!F60+sukhbaatar!F60+Tuvshinshiree!F60+'Tumentsogt '!F60+'Uulbayan '!F60+khalzan!F60+erdenetsagaan!F60+'Baruu-Urt '!F60</f>
        <v>131508</v>
      </c>
      <c r="G60" s="49">
        <f>Асгат!G60+Баяндэлгэр!G60+Dariganga!G60+munkhhaan!G60+Naran!G60+Ongon!G60+sukhbaatar!G60+Tuvshinshiree!G60+'Tumentsogt '!G60+'Uulbayan '!G60+khalzan!G60+erdenetsagaan!G60+'Baruu-Urt '!G60</f>
        <v>148089</v>
      </c>
      <c r="H60" s="49">
        <f>Асгат!H60+Баяндэлгэр!H60+Dariganga!H60+munkhhaan!H60+Naran!H60+Ongon!H60+sukhbaatar!H60+Tuvshinshiree!H60+'Tumentsogt '!H60+'Uulbayan '!H60+khalzan!H60+erdenetsagaan!H60+'Baruu-Urt '!H60</f>
        <v>164866</v>
      </c>
      <c r="I60" s="49">
        <f>Асгат!I60+Баяндэлгэр!I60+Dariganga!I60+munkhhaan!I60+Naran!I60+Ongon!I60+sukhbaatar!I60+Tuvshinshiree!I60+'Tumentsogt '!I60+'Uulbayan '!I60+khalzan!I60+erdenetsagaan!I60+'Baruu-Urt '!I60</f>
        <v>183569</v>
      </c>
      <c r="J60" s="49">
        <f>Асгат!J60+Баяндэлгэр!J60+Dariganga!J60+munkhhaan!J60+Naran!J60+Ongon!J60+sukhbaatar!J60+Tuvshinshiree!J60+'Tumentsogt '!J60+'Uulbayan '!J60+khalzan!J60+erdenetsagaan!J60+'Baruu-Urt '!J60</f>
        <v>203050</v>
      </c>
      <c r="K60" s="49">
        <f>Асгат!K60+Баяндэлгэр!K60+Dariganga!K60+munkhhaan!K60+Naran!K60+Ongon!K60+sukhbaatar!K60+Tuvshinshiree!K60+'Tumentsogt '!K60+'Uulbayan '!K60+khalzan!K60+erdenetsagaan!K60+'Baruu-Urt '!K60</f>
        <v>231248</v>
      </c>
      <c r="L60" s="49">
        <f>Асгат!L60+Баяндэлгэр!L60+Dariganga!L60+munkhhaan!L60+Naran!L60+Ongon!L60+sukhbaatar!L60+Tuvshinshiree!L60+'Tumentsogt '!L60+'Uulbayan '!L60+khalzan!L60+erdenetsagaan!L60+'Baruu-Urt '!L60</f>
        <v>259590</v>
      </c>
      <c r="M60" s="49">
        <f>Асгат!M60+Баяндэлгэр!M60+Dariganga!M60+munkhhaan!M60+Naran!M60+Ongon!M60+sukhbaatar!M60+Tuvshinshiree!M60+'Tumentsogt '!M60+'Uulbayan '!M60+khalzan!M60+erdenetsagaan!M60+'Baruu-Urt '!M60</f>
        <v>274682</v>
      </c>
      <c r="N60" s="49">
        <f>Асгат!N60+Баяндэлгэр!N60+Dariganga!N60+munkhhaan!N60+Naran!N60+Ongon!N60+sukhbaatar!N60+Tuvshinshiree!N60+'Tumentsogt '!N60+'Uulbayan '!N60+khalzan!N60+erdenetsagaan!N60+'Baruu-Urt '!N60</f>
        <v>315577</v>
      </c>
      <c r="O60" s="49">
        <f>Асгат!O60+Баяндэлгэр!O60+Dariganga!O60+munkhhaan!O60+Naran!O60+Ongon!O60+sukhbaatar!O60+Tuvshinshiree!O60+'Tumentsogt '!O60+'Uulbayan '!O60+khalzan!O60+erdenetsagaan!O60+'Baruu-Urt '!O60</f>
        <v>327342</v>
      </c>
      <c r="P60" s="49">
        <f>Асгат!P60+Баяндэлгэр!P60+Dariganga!P60+munkhhaan!P60+Naran!P60+Ongon!P60+sukhbaatar!P60+Tuvshinshiree!P60+'Tumentsogt '!P60+'Uulbayan '!P60+khalzan!P60+erdenetsagaan!P60+'Baruu-Urt '!P60</f>
        <v>321887</v>
      </c>
      <c r="Q60" s="110">
        <v>330957</v>
      </c>
      <c r="R60" s="147">
        <f t="shared" si="0"/>
        <v>9070</v>
      </c>
      <c r="S60" s="127">
        <f t="shared" si="1"/>
        <v>102.81775902723626</v>
      </c>
    </row>
    <row r="61" spans="1:19" s="5" customFormat="1" ht="13.5" customHeight="1" x14ac:dyDescent="0.2">
      <c r="A61" s="122">
        <v>56</v>
      </c>
      <c r="B61" s="206" t="s">
        <v>60</v>
      </c>
      <c r="C61" s="206"/>
      <c r="D61" s="120" t="s">
        <v>57</v>
      </c>
      <c r="E61" s="49">
        <f>Асгат!E61+Баяндэлгэр!E61+Dariganga!E61+munkhhaan!E61+Naran!E61+Ongon!E61+sukhbaatar!E61+Tuvshinshiree!E61+'Tumentsogt '!E61+'Uulbayan '!E61+khalzan!E61+erdenetsagaan!E61+'Baruu-Urt '!E61</f>
        <v>97760</v>
      </c>
      <c r="F61" s="49">
        <f>Асгат!F61+Баяндэлгэр!F61+Dariganga!F61+munkhhaan!F61+Naran!F61+Ongon!F61+sukhbaatar!F61+Tuvshinshiree!F61+'Tumentsogt '!F61+'Uulbayan '!F61+khalzan!F61+erdenetsagaan!F61+'Baruu-Urt '!F61</f>
        <v>110125</v>
      </c>
      <c r="G61" s="49">
        <f>Асгат!G61+Баяндэлгэр!G61+Dariganga!G61+munkhhaan!G61+Naran!G61+Ongon!G61+sukhbaatar!G61+Tuvshinshiree!G61+'Tumentsogt '!G61+'Uulbayan '!G61+khalzan!G61+erdenetsagaan!G61+'Baruu-Urt '!G61</f>
        <v>127960</v>
      </c>
      <c r="H61" s="49">
        <f>Асгат!H61+Баяндэлгэр!H61+Dariganga!H61+munkhhaan!H61+Naran!H61+Ongon!H61+sukhbaatar!H61+Tuvshinshiree!H61+'Tumentsogt '!H61+'Uulbayan '!H61+khalzan!H61+erdenetsagaan!H61+'Baruu-Urt '!H61</f>
        <v>136654</v>
      </c>
      <c r="I61" s="49">
        <f>Асгат!I61+Баяндэлгэр!I61+Dariganga!I61+munkhhaan!I61+Naran!I61+Ongon!I61+sukhbaatar!I61+Tuvshinshiree!I61+'Tumentsogt '!I61+'Uulbayan '!I61+khalzan!I61+erdenetsagaan!I61+'Baruu-Urt '!I61</f>
        <v>151132</v>
      </c>
      <c r="J61" s="49">
        <f>Асгат!J61+Баяндэлгэр!J61+Dariganga!J61+munkhhaan!J61+Naran!J61+Ongon!J61+sukhbaatar!J61+Tuvshinshiree!J61+'Tumentsogt '!J61+'Uulbayan '!J61+khalzan!J61+erdenetsagaan!J61+'Baruu-Urt '!J61</f>
        <v>172033</v>
      </c>
      <c r="K61" s="49">
        <f>Асгат!K61+Баяндэлгэр!K61+Dariganga!K61+munkhhaan!K61+Naran!K61+Ongon!K61+sukhbaatar!K61+Tuvshinshiree!K61+'Tumentsogt '!K61+'Uulbayan '!K61+khalzan!K61+erdenetsagaan!K61+'Baruu-Urt '!K61</f>
        <v>195893</v>
      </c>
      <c r="L61" s="49">
        <f>Асгат!L61+Баяндэлгэр!L61+Dariganga!L61+munkhhaan!L61+Naran!L61+Ongon!L61+sukhbaatar!L61+Tuvshinshiree!L61+'Tumentsogt '!L61+'Uulbayan '!L61+khalzan!L61+erdenetsagaan!L61+'Baruu-Urt '!L61</f>
        <v>214478</v>
      </c>
      <c r="M61" s="49">
        <f>Асгат!M61+Баяндэлгэр!M61+Dariganga!M61+munkhhaan!M61+Naran!M61+Ongon!M61+sukhbaatar!M61+Tuvshinshiree!M61+'Tumentsogt '!M61+'Uulbayan '!M61+khalzan!M61+erdenetsagaan!M61+'Baruu-Urt '!M61</f>
        <v>209326</v>
      </c>
      <c r="N61" s="49">
        <f>Асгат!N61+Баяндэлгэр!N61+Dariganga!N61+munkhhaan!N61+Naran!N61+Ongon!N61+sukhbaatar!N61+Tuvshinshiree!N61+'Tumentsogt '!N61+'Uulbayan '!N61+khalzan!N61+erdenetsagaan!N61+'Baruu-Urt '!N61</f>
        <v>236792</v>
      </c>
      <c r="O61" s="49">
        <f>Асгат!O61+Баяндэлгэр!O61+Dariganga!O61+munkhhaan!O61+Naran!O61+Ongon!O61+sukhbaatar!O61+Tuvshinshiree!O61+'Tumentsogt '!O61+'Uulbayan '!O61+khalzan!O61+erdenetsagaan!O61+'Baruu-Urt '!O61</f>
        <v>251639</v>
      </c>
      <c r="P61" s="49">
        <f>Асгат!P61+Баяндэлгэр!P61+Dariganga!P61+munkhhaan!P61+Naran!P61+Ongon!P61+sukhbaatar!P61+Tuvshinshiree!P61+'Tumentsogt '!P61+'Uulbayan '!P61+khalzan!P61+erdenetsagaan!P61+'Baruu-Urt '!P61</f>
        <v>268547</v>
      </c>
      <c r="Q61" s="110">
        <v>280910</v>
      </c>
      <c r="R61" s="147">
        <f t="shared" si="0"/>
        <v>12363</v>
      </c>
      <c r="S61" s="127">
        <f t="shared" si="1"/>
        <v>104.60366341832157</v>
      </c>
    </row>
    <row r="62" spans="1:19" s="5" customFormat="1" ht="13.5" customHeight="1" x14ac:dyDescent="0.2">
      <c r="A62" s="122">
        <v>57</v>
      </c>
      <c r="B62" s="206" t="s">
        <v>61</v>
      </c>
      <c r="C62" s="206"/>
      <c r="D62" s="120" t="s">
        <v>57</v>
      </c>
      <c r="E62" s="116">
        <f>Асгат!E62+Баяндэлгэр!E62+Dariganga!E62+munkhhaan!E62+Naran!E62+Ongon!E62+sukhbaatar!E62+Tuvshinshiree!E62+'Tumentsogt '!E62+'Uulbayan '!E62+khalzan!E62+erdenetsagaan!E62+'Baruu-Urt '!E62</f>
        <v>733124</v>
      </c>
      <c r="F62" s="116">
        <f>Асгат!F62+Баяндэлгэр!F62+Dariganga!F62+munkhhaan!F62+Naran!F62+Ongon!F62+sukhbaatar!F62+Tuvshinshiree!F62+'Tumentsogt '!F62+'Uulbayan '!F62+khalzan!F62+erdenetsagaan!F62+'Baruu-Urt '!F62</f>
        <v>853670</v>
      </c>
      <c r="G62" s="116">
        <f>Асгат!G62+Баяндэлгэр!G62+Dariganga!G62+munkhhaan!G62+Naran!G62+Ongon!G62+sukhbaatar!G62+Tuvshinshiree!G62+'Tumentsogt '!G62+'Uulbayan '!G62+khalzan!G62+erdenetsagaan!G62+'Baruu-Urt '!G62</f>
        <v>961223</v>
      </c>
      <c r="H62" s="116">
        <f>Асгат!H62+Баяндэлгэр!H62+Dariganga!H62+munkhhaan!H62+Naran!H62+Ongon!H62+sukhbaatar!H62+Tuvshinshiree!H62+'Tumentsogt '!H62+'Uulbayan '!H62+khalzan!H62+erdenetsagaan!H62+'Baruu-Urt '!H62</f>
        <v>991975</v>
      </c>
      <c r="I62" s="116">
        <f>Асгат!I62+Баяндэлгэр!I62+Dariganga!I62+munkhhaan!I62+Naran!I62+Ongon!I62+sukhbaatar!I62+Tuvshinshiree!I62+'Tumentsogt '!I62+'Uulbayan '!I62+khalzan!I62+erdenetsagaan!I62+'Baruu-Urt '!I62</f>
        <v>1090831</v>
      </c>
      <c r="J62" s="116">
        <f>Асгат!J62+Баяндэлгэр!J62+Dariganga!J62+munkhhaan!J62+Naran!J62+Ongon!J62+sukhbaatar!J62+Tuvshinshiree!J62+'Tumentsogt '!J62+'Uulbayan '!J62+khalzan!J62+erdenetsagaan!J62+'Baruu-Urt '!J62</f>
        <v>1216316</v>
      </c>
      <c r="K62" s="116">
        <f>Асгат!K62+Баяндэлгэр!K62+Dariganga!K62+munkhhaan!K62+Naran!K62+Ongon!K62+sukhbaatar!K62+Tuvshinshiree!K62+'Tumentsogt '!K62+'Uulbayan '!K62+khalzan!K62+erdenetsagaan!K62+'Baruu-Urt '!K62</f>
        <v>1380781</v>
      </c>
      <c r="L62" s="116">
        <f>Асгат!L62+Баяндэлгэр!L62+Dariganga!L62+munkhhaan!L62+Naran!L62+Ongon!L62+sukhbaatar!L62+Tuvshinshiree!L62+'Tumentsogt '!L62+'Uulbayan '!L62+khalzan!L62+erdenetsagaan!L62+'Baruu-Urt '!L62</f>
        <v>1511835</v>
      </c>
      <c r="M62" s="116">
        <f>Асгат!M62+Баяндэлгэр!M62+Dariganga!M62+munkhhaan!M62+Naran!M62+Ongon!M62+sukhbaatar!M62+Tuvshinshiree!M62+'Tumentsogt '!M62+'Uulbayan '!M62+khalzan!M62+erdenetsagaan!M62+'Baruu-Urt '!M62</f>
        <v>1542202</v>
      </c>
      <c r="N62" s="116">
        <f>Асгат!N62+Баяндэлгэр!N62+Dariganga!N62+munkhhaan!N62+Naran!N62+Ongon!N62+sukhbaatar!N62+Tuvshinshiree!N62+'Tumentsogt '!N62+'Uulbayan '!N62+khalzan!N62+erdenetsagaan!N62+'Baruu-Urt '!N62</f>
        <v>1815324</v>
      </c>
      <c r="O62" s="49">
        <f>Асгат!O62+Баяндэлгэр!O62+Dariganga!O62+munkhhaan!O62+Naran!O62+Ongon!O62+sukhbaatar!O62+Tuvshinshiree!O62+'Tumentsogt '!O62+'Uulbayan '!O62+khalzan!O62+erdenetsagaan!O62+'Baruu-Urt '!O62</f>
        <v>1922127</v>
      </c>
      <c r="P62" s="49">
        <f>Асгат!P62+Баяндэлгэр!P62+Dariganga!P62+munkhhaan!P62+Naran!P62+Ongon!P62+sukhbaatar!P62+Tuvshinshiree!P62+'Tumentsogt '!P62+'Uulbayan '!P62+khalzan!P62+erdenetsagaan!P62+'Baruu-Urt '!P62</f>
        <v>1971234</v>
      </c>
      <c r="Q62" s="110">
        <v>1993905</v>
      </c>
      <c r="R62" s="147">
        <f t="shared" si="0"/>
        <v>22671</v>
      </c>
      <c r="S62" s="127">
        <f t="shared" si="1"/>
        <v>101.15009176992686</v>
      </c>
    </row>
    <row r="63" spans="1:19" s="16" customFormat="1" ht="13.5" customHeight="1" x14ac:dyDescent="0.2">
      <c r="A63" s="122">
        <v>58</v>
      </c>
      <c r="B63" s="206" t="s">
        <v>62</v>
      </c>
      <c r="C63" s="206"/>
      <c r="D63" s="120" t="s">
        <v>57</v>
      </c>
      <c r="E63" s="49">
        <f>Асгат!E63+Баяндэлгэр!E63+Dariganga!E63+munkhhaan!E63+Naran!E63+Ongon!E63+sukhbaatar!E63+Tuvshinshiree!E63+'Tumentsogt '!E63+'Uulbayan '!E63+khalzan!E63+erdenetsagaan!E63+'Baruu-Urt '!E63</f>
        <v>583215</v>
      </c>
      <c r="F63" s="49">
        <f>Асгат!F63+Баяндэлгэр!F63+Dariganga!F63+munkhhaan!F63+Naran!F63+Ongon!F63+sukhbaatar!F63+Tuvshinshiree!F63+'Tumentsogt '!F63+'Uulbayan '!F63+khalzan!F63+erdenetsagaan!F63+'Baruu-Urt '!F63</f>
        <v>684288</v>
      </c>
      <c r="G63" s="49">
        <f>Асгат!G63+Баяндэлгэр!G63+Dariganga!G63+munkhhaan!G63+Naran!G63+Ongon!G63+sukhbaatar!G63+Tuvshinshiree!G63+'Tumentsogt '!G63+'Uulbayan '!G63+khalzan!G63+erdenetsagaan!G63+'Baruu-Urt '!G63</f>
        <v>731652</v>
      </c>
      <c r="H63" s="49">
        <f>Асгат!H63+Баяндэлгэр!H63+Dariganga!H63+munkhhaan!H63+Naran!H63+Ongon!H63+sukhbaatar!H63+Tuvshinshiree!H63+'Tumentsogt '!H63+'Uulbayan '!H63+khalzan!H63+erdenetsagaan!H63+'Baruu-Urt '!H63</f>
        <v>777231</v>
      </c>
      <c r="I63" s="49">
        <f>Асгат!I63+Баяндэлгэр!I63+Dariganga!I63+munkhhaan!I63+Naran!I63+Ongon!I63+sukhbaatar!I63+Tuvshinshiree!I63+'Tumentsogt '!I63+'Uulbayan '!I63+khalzan!I63+erdenetsagaan!I63+'Baruu-Urt '!I63</f>
        <v>845297</v>
      </c>
      <c r="J63" s="49">
        <f>Асгат!J63+Баяндэлгэр!J63+Dariganga!J63+munkhhaan!J63+Naran!J63+Ongon!J63+sukhbaatar!J63+Tuvshinshiree!J63+'Tumentsogt '!J63+'Uulbayan '!J63+khalzan!J63+erdenetsagaan!J63+'Baruu-Urt '!J63</f>
        <v>890547</v>
      </c>
      <c r="K63" s="116">
        <f>Асгат!K63+Баяндэлгэр!K63+Dariganga!K63+munkhhaan!K63+Naran!K63+Ongon!K63+sukhbaatar!K63+Tuvshinshiree!K63+'Tumentsogt '!K63+'Uulbayan '!K63+khalzan!K63+erdenetsagaan!K63+'Baruu-Urt '!K63</f>
        <v>1001688</v>
      </c>
      <c r="L63" s="116">
        <f>Асгат!L63+Баяндэлгэр!L63+Dariganga!L63+munkhhaan!L63+Naran!L63+Ongon!L63+sukhbaatar!L63+Tuvshinshiree!L63+'Tumentsogt '!L63+'Uulbayan '!L63+khalzan!L63+erdenetsagaan!L63+'Baruu-Urt '!L63</f>
        <v>1076042</v>
      </c>
      <c r="M63" s="49">
        <f>Асгат!M63+Баяндэлгэр!M63+Dariganga!M63+munkhhaan!M63+Naran!M63+Ongon!M63+sukhbaatar!M63+Tuvshinshiree!M63+'Tumentsogt '!M63+'Uulbayan '!M63+khalzan!M63+erdenetsagaan!M63+'Baruu-Urt '!M63</f>
        <v>996355</v>
      </c>
      <c r="N63" s="116">
        <f>Асгат!N63+Баяндэлгэр!N63+Dariganga!N63+munkhhaan!N63+Naran!N63+Ongon!N63+sukhbaatar!N63+Tuvshinshiree!N63+'Tumentsogt '!N63+'Uulbayan '!N63+khalzan!N63+erdenetsagaan!N63+'Baruu-Urt '!N63</f>
        <v>1152392</v>
      </c>
      <c r="O63" s="49">
        <f>Асгат!O63+Баяндэлгэр!O63+Dariganga!O63+munkhhaan!O63+Naran!O63+Ongon!O63+sukhbaatar!O63+Tuvshinshiree!O63+'Tumentsogt '!O63+'Uulbayan '!O63+khalzan!O63+erdenetsagaan!O63+'Baruu-Urt '!O63</f>
        <v>1207486</v>
      </c>
      <c r="P63" s="49">
        <f>Асгат!P63+Баяндэлгэр!P63+Dariganga!P63+munkhhaan!P63+Naran!P63+Ongon!P63+sukhbaatar!P63+Tuvshinshiree!P63+'Tumentsogt '!P63+'Uulbayan '!P63+khalzan!P63+erdenetsagaan!P63+'Baruu-Urt '!P63</f>
        <v>1247417</v>
      </c>
      <c r="Q63" s="110">
        <v>1280239</v>
      </c>
      <c r="R63" s="147">
        <f t="shared" si="0"/>
        <v>32822</v>
      </c>
      <c r="S63" s="127">
        <f t="shared" si="1"/>
        <v>102.63119710569921</v>
      </c>
    </row>
    <row r="64" spans="1:19" s="16" customFormat="1" ht="13.5" customHeight="1" x14ac:dyDescent="0.2">
      <c r="A64" s="122">
        <v>59</v>
      </c>
      <c r="B64" s="199" t="s">
        <v>63</v>
      </c>
      <c r="C64" s="199"/>
      <c r="D64" s="120" t="s">
        <v>57</v>
      </c>
      <c r="E64" s="49">
        <f>Асгат!E64+Баяндэлгэр!E64+Dariganga!E64+munkhhaan!E64+Naran!E64+Ongon!E64+sukhbaatar!E64+Tuvshinshiree!E64+'Tumentsogt '!E64+'Uulbayan '!E64+khalzan!E64+erdenetsagaan!E64+'Baruu-Urt '!E64</f>
        <v>683873</v>
      </c>
      <c r="F64" s="49">
        <f>Асгат!F64+Баяндэлгэр!F64+Dariganga!F64+munkhhaan!F64+Naran!F64+Ongon!F64+sukhbaatar!F64+Tuvshinshiree!F64+'Tumentsogt '!F64+'Uulbayan '!F64+khalzan!F64+erdenetsagaan!F64+'Baruu-Urt '!F64</f>
        <v>774110</v>
      </c>
      <c r="G64" s="49">
        <f>Асгат!G64+Баяндэлгэр!G64+Dariganga!G64+munkhhaan!G64+Naran!G64+Ongon!G64+sukhbaatar!G64+Tuvshinshiree!G64+'Tumentsogt '!G64+'Uulbayan '!G64+khalzan!G64+erdenetsagaan!G64+'Baruu-Urt '!G64</f>
        <v>858681</v>
      </c>
      <c r="H64" s="49">
        <f>Асгат!H64+Баяндэлгэр!H64+Dariganga!H64+munkhhaan!H64+Naran!H64+Ongon!H64+sukhbaatar!H64+Tuvshinshiree!H64+'Tumentsogt '!H64+'Uulbayan '!H64+khalzan!H64+erdenetsagaan!H64+'Baruu-Urt '!H64</f>
        <v>903554</v>
      </c>
      <c r="I64" s="49">
        <f>Асгат!I64+Баяндэлгэр!I64+Dariganga!I64+munkhhaan!I64+Naran!I64+Ongon!I64+sukhbaatar!I64+Tuvshinshiree!I64+'Tumentsogt '!I64+'Uulbayan '!I64+khalzan!I64+erdenetsagaan!I64+'Baruu-Urt '!I64</f>
        <v>994105</v>
      </c>
      <c r="J64" s="49">
        <f>Асгат!J64+Баяндэлгэр!J64+Dariganga!J64+munkhhaan!J64+Naran!J64+Ongon!J64+sukhbaatar!J64+Tuvshinshiree!J64+'Tumentsogt '!J64+'Uulbayan '!J64+khalzan!J64+erdenetsagaan!J64+'Baruu-Urt '!J64</f>
        <v>1089143</v>
      </c>
      <c r="K64" s="49">
        <f>Асгат!K64+Баяндэлгэр!K64+Dariganga!K64+munkhhaan!K64+Naran!K64+Ongon!K64+sukhbaatar!K64+Tuvshinshiree!K64+'Tumentsogt '!K64+'Uulbayan '!K64+khalzan!K64+erdenetsagaan!K64+'Baruu-Urt '!K64</f>
        <v>1219828</v>
      </c>
      <c r="L64" s="49">
        <f>Асгат!L64+Баяндэлгэр!L64+Dariganga!L64+munkhhaan!L64+Naran!L64+Ongon!L64+sukhbaatar!L64+Tuvshinshiree!L64+'Tumentsogt '!L64+'Uulbayan '!L64+khalzan!L64+erdenetsagaan!L64+'Baruu-Urt '!L64</f>
        <v>1334155</v>
      </c>
      <c r="M64" s="49">
        <f>Асгат!M64+Баяндэлгэр!M64+Dariganga!M64+munkhhaan!M64+Naran!M64+Ongon!M64+sukhbaatar!M64+Tuvshinshiree!M64+'Tumentsogt '!M64+'Uulbayan '!M64+khalzan!M64+erdenetsagaan!M64+'Baruu-Urt '!M64</f>
        <v>1365536</v>
      </c>
      <c r="N64" s="116">
        <f>Асгат!N64+Баяндэлгэр!N64+Dariganga!N64+munkhhaan!N64+Naran!N64+Ongon!N64+sukhbaatar!N64+Tuvshinshiree!N64+'Tumentsogt '!N64+'Uulbayan '!N64+khalzan!N64+erdenetsagaan!N64+'Baruu-Urt '!N64</f>
        <v>1511166</v>
      </c>
      <c r="O64" s="49">
        <f>Асгат!O64+Баяндэлгэр!O64+Dariganga!O64+munkhhaan!O64+Naran!O64+Ongon!O64+sukhbaatar!O64+Tuvshinshiree!O64+'Tumentsogt '!O64+'Uulbayan '!O64+khalzan!O64+erdenetsagaan!O64+'Baruu-Urt '!O64</f>
        <v>1633302</v>
      </c>
      <c r="P64" s="49">
        <f>Асгат!P64+Баяндэлгэр!P64+Dariganga!P64+munkhhaan!P64+Naran!P64+Ongon!P64+sukhbaatar!P64+Tuvshinshiree!P64+'Tumentsogt '!P64+'Uulbayan '!P64+khalzan!P64+erdenetsagaan!P64+'Baruu-Urt '!P64</f>
        <v>1724348</v>
      </c>
      <c r="Q64" s="110">
        <v>1744296</v>
      </c>
      <c r="R64" s="147">
        <f t="shared" si="0"/>
        <v>19948</v>
      </c>
      <c r="S64" s="127">
        <f t="shared" si="1"/>
        <v>101.15684305024276</v>
      </c>
    </row>
    <row r="65" spans="1:19" s="16" customFormat="1" ht="13.5" customHeight="1" x14ac:dyDescent="0.2">
      <c r="A65" s="122">
        <v>60</v>
      </c>
      <c r="B65" s="206" t="s">
        <v>64</v>
      </c>
      <c r="C65" s="206"/>
      <c r="D65" s="120" t="s">
        <v>57</v>
      </c>
      <c r="E65" s="49">
        <f>Асгат!E65+Баяндэлгэр!E65+Dariganga!E65+munkhhaan!E65+Naran!E65+Ongon!E65+sukhbaatar!E65+Tuvshinshiree!E65+'Tumentsogt '!E65+'Uulbayan '!E65+khalzan!E65+erdenetsagaan!E65+'Baruu-Urt '!E65</f>
        <v>3204</v>
      </c>
      <c r="F65" s="49">
        <f>Асгат!F65+Баяндэлгэр!F65+Dariganga!F65+munkhhaan!F65+Naran!F65+Ongon!F65+sukhbaatar!F65+Tuvshinshiree!F65+'Tumentsogt '!F65+'Uulbayan '!F65+khalzan!F65+erdenetsagaan!F65+'Baruu-Urt '!F65</f>
        <v>3563</v>
      </c>
      <c r="G65" s="49">
        <f>Асгат!G65+Баяндэлгэр!G65+Dariganga!G65+munkhhaan!G65+Naran!G65+Ongon!G65+sukhbaatar!G65+Tuvshinshiree!G65+'Tumentsogt '!G65+'Uulbayan '!G65+khalzan!G65+erdenetsagaan!G65+'Baruu-Urt '!G65</f>
        <v>3798</v>
      </c>
      <c r="H65" s="49">
        <f>Асгат!H65+Баяндэлгэр!H65+Dariganga!H65+munkhhaan!H65+Naran!H65+Ongon!H65+sukhbaatar!H65+Tuvshinshiree!H65+'Tumentsogt '!H65+'Uulbayan '!H65+khalzan!H65+erdenetsagaan!H65+'Baruu-Urt '!H65</f>
        <v>3718</v>
      </c>
      <c r="I65" s="49">
        <f>Асгат!I65+Баяндэлгэр!I65+Dariganga!I65+munkhhaan!I65+Naran!I65+Ongon!I65+sukhbaatar!I65+Tuvshinshiree!I65+'Tumentsogt '!I65+'Uulbayan '!I65+khalzan!I65+erdenetsagaan!I65+'Baruu-Urt '!I65</f>
        <v>3522</v>
      </c>
      <c r="J65" s="49">
        <f>Асгат!J65+Баяндэлгэр!J65+Dariganga!J65+munkhhaan!J65+Naran!J65+Ongon!J65+sukhbaatar!J65+Tuvshinshiree!J65+'Tumentsogt '!J65+'Uulbayan '!J65+khalzan!J65+erdenetsagaan!J65+'Baruu-Urt '!J65</f>
        <v>3389</v>
      </c>
      <c r="K65" s="49">
        <f>Асгат!K65+Баяндэлгэр!K65+Dariganga!K65+munkhhaan!K65+Naran!K65+Ongon!K65+sukhbaatar!K65+Tuvshinshiree!K65+'Tumentsogt '!K65+'Uulbayan '!K65+khalzan!K65+erdenetsagaan!K65+'Baruu-Urt '!K65</f>
        <v>3290</v>
      </c>
      <c r="L65" s="49">
        <f>Асгат!L65+Баяндэлгэр!L65+Dariganga!L65+munkhhaan!L65+Naran!L65+Ongon!L65+sukhbaatar!L65+Tuvshinshiree!L65+'Tumentsogt '!L65+'Uulbayan '!L65+khalzan!L65+erdenetsagaan!L65+'Baruu-Urt '!L65</f>
        <v>3185</v>
      </c>
      <c r="M65" s="49">
        <f>Асгат!M65+Баяндэлгэр!M65+Dariganga!M65+munkhhaan!M65+Naran!M65+Ongon!M65+sukhbaatar!M65+Tuvshinshiree!M65+'Tumentsogt '!M65+'Uulbayan '!M65+khalzan!M65+erdenetsagaan!M65+'Baruu-Urt '!M65</f>
        <v>3055</v>
      </c>
      <c r="N65" s="49">
        <f>Асгат!N65+Баяндэлгэр!N65+Dariganga!N65+munkhhaan!N65+Naran!N65+Ongon!N65+sukhbaatar!N65+Tuvshinshiree!N65+'Tumentsogt '!N65+'Uulbayan '!N65+khalzan!N65+erdenetsagaan!N65+'Baruu-Urt '!N65</f>
        <v>3181</v>
      </c>
      <c r="O65" s="49">
        <f>Асгат!O65+Баяндэлгэр!O65+Dariganga!O65+munkhhaan!O65+Naran!O65+Ongon!O65+sukhbaatar!O65+Tuvshinshiree!O65+'Tumentsogt '!O65+'Uulbayan '!O65+khalzan!O65+erdenetsagaan!O65+'Baruu-Urt '!O65</f>
        <v>3159</v>
      </c>
      <c r="P65" s="49">
        <f>Асгат!P65+Баяндэлгэр!P65+Dariganga!P65+munkhhaan!P65+Naran!P65+Ongon!P65+sukhbaatar!P65+Tuvshinshiree!P65+'Tumentsogt '!P65+'Uulbayan '!P65+khalzan!P65+erdenetsagaan!P65+'Baruu-Urt '!P65</f>
        <v>3147</v>
      </c>
      <c r="Q65" s="110">
        <v>3001</v>
      </c>
      <c r="R65" s="147">
        <f t="shared" si="0"/>
        <v>-146</v>
      </c>
      <c r="S65" s="127">
        <f t="shared" si="1"/>
        <v>95.360660946933578</v>
      </c>
    </row>
    <row r="66" spans="1:19" s="16" customFormat="1" ht="13.5" customHeight="1" x14ac:dyDescent="0.2">
      <c r="A66" s="122">
        <v>61</v>
      </c>
      <c r="B66" s="206" t="s">
        <v>65</v>
      </c>
      <c r="C66" s="206"/>
      <c r="D66" s="120" t="s">
        <v>57</v>
      </c>
      <c r="E66" s="49">
        <f>Асгат!E66+Баяндэлгэр!E66+Dariganga!E66+munkhhaan!E66+Naran!E66+Ongon!E66+sukhbaatar!E66+Tuvshinshiree!E66+'Tumentsogt '!E66+'Uulbayan '!E66+khalzan!E66+erdenetsagaan!E66+'Baruu-Urt '!E66</f>
        <v>36561</v>
      </c>
      <c r="F66" s="49">
        <f>Асгат!F66+Баяндэлгэр!F66+Dariganga!F66+munkhhaan!F66+Naran!F66+Ongon!F66+sukhbaatar!F66+Tuvshinshiree!F66+'Tumentsogt '!F66+'Uulbayan '!F66+khalzan!F66+erdenetsagaan!F66+'Baruu-Urt '!F66</f>
        <v>39326</v>
      </c>
      <c r="G66" s="49">
        <f>Асгат!G66+Баяндэлгэр!G66+Dariganga!G66+munkhhaan!G66+Naran!G66+Ongon!G66+sukhbaatar!G66+Tuvshinshiree!G66+'Tumentsogt '!G66+'Uulbayan '!G66+khalzan!G66+erdenetsagaan!G66+'Baruu-Urt '!G66</f>
        <v>43243</v>
      </c>
      <c r="H66" s="49">
        <f>Асгат!H66+Баяндэлгэр!H66+Dariganga!H66+munkhhaan!H66+Naran!H66+Ongon!H66+sukhbaatar!H66+Tuvshinshiree!H66+'Tumentsogt '!H66+'Uulbayan '!H66+khalzan!H66+erdenetsagaan!H66+'Baruu-Urt '!H66</f>
        <v>48029</v>
      </c>
      <c r="I66" s="49">
        <f>Асгат!I66+Баяндэлгэр!I66+Dariganga!I66+munkhhaan!I66+Naran!I66+Ongon!I66+sukhbaatar!I66+Tuvshinshiree!I66+'Tumentsogt '!I66+'Uulbayan '!I66+khalzan!I66+erdenetsagaan!I66+'Baruu-Urt '!I66</f>
        <v>53775</v>
      </c>
      <c r="J66" s="49">
        <f>Асгат!J66+Баяндэлгэр!J66+Dariganga!J66+munkhhaan!J66+Naran!J66+Ongon!J66+sukhbaatar!J66+Tuvshinshiree!J66+'Tumentsogt '!J66+'Uulbayan '!J66+khalzan!J66+erdenetsagaan!J66+'Baruu-Urt '!J66</f>
        <v>60439</v>
      </c>
      <c r="K66" s="49">
        <f>Асгат!K66+Баяндэлгэр!K66+Dariganga!K66+munkhhaan!K66+Naran!K66+Ongon!K66+sukhbaatar!K66+Tuvshinshiree!K66+'Tumentsogt '!K66+'Uulbayan '!K66+khalzan!K66+erdenetsagaan!K66+'Baruu-Urt '!K66</f>
        <v>68913</v>
      </c>
      <c r="L66" s="49">
        <f>Асгат!L66+Баяндэлгэр!L66+Dariganga!L66+munkhhaan!L66+Naran!L66+Ongon!L66+sukhbaatar!L66+Tuvshinshiree!L66+'Tumentsogt '!L66+'Uulbayan '!L66+khalzan!L66+erdenetsagaan!L66+'Baruu-Urt '!L66</f>
        <v>78780</v>
      </c>
      <c r="M66" s="49">
        <f>Асгат!M66+Баяндэлгэр!M66+Dariganga!M66+munkhhaan!M66+Naran!M66+Ongon!M66+sukhbaatar!M66+Tuvshinshiree!M66+'Tumentsogt '!M66+'Uulbayan '!M66+khalzan!M66+erdenetsagaan!M66+'Baruu-Urt '!M66</f>
        <v>84333</v>
      </c>
      <c r="N66" s="49">
        <f>Асгат!N66+Баяндэлгэр!N66+Dariganga!N66+munkhhaan!N66+Naran!N66+Ongon!N66+sukhbaatar!N66+Tuvshinshiree!N66+'Tumentsogt '!N66+'Uulbayan '!N66+khalzan!N66+erdenetsagaan!N66+'Baruu-Urt '!N66</f>
        <v>96174</v>
      </c>
      <c r="O66" s="49">
        <f>Асгат!O66+Баяндэлгэр!O66+Dariganga!O66+munkhhaan!O66+Naran!O66+Ongon!O66+sukhbaatar!O66+Tuvshinshiree!O66+'Tumentsogt '!O66+'Uulbayan '!O66+khalzan!O66+erdenetsagaan!O66+'Baruu-Urt '!O66</f>
        <v>102603</v>
      </c>
      <c r="P66" s="49">
        <f>Асгат!P66+Баяндэлгэр!P66+Dariganga!P66+munkhhaan!P66+Naran!P66+Ongon!P66+sukhbaatar!P66+Tuvshinshiree!P66+'Tumentsogt '!P66+'Uulbayan '!P66+khalzan!P66+erdenetsagaan!P66+'Baruu-Urt '!P66</f>
        <v>105629</v>
      </c>
      <c r="Q66" s="110">
        <v>108802</v>
      </c>
      <c r="R66" s="147">
        <f t="shared" si="0"/>
        <v>3173</v>
      </c>
      <c r="S66" s="127">
        <f t="shared" si="1"/>
        <v>103.00390991110395</v>
      </c>
    </row>
    <row r="67" spans="1:19" s="16" customFormat="1" ht="13.5" customHeight="1" x14ac:dyDescent="0.2">
      <c r="A67" s="122">
        <v>62</v>
      </c>
      <c r="B67" s="206" t="s">
        <v>66</v>
      </c>
      <c r="C67" s="206"/>
      <c r="D67" s="120" t="s">
        <v>57</v>
      </c>
      <c r="E67" s="49">
        <f>Асгат!E67+Баяндэлгэр!E67+Dariganga!E67+munkhhaan!E67+Naran!E67+Ongon!E67+sukhbaatar!E67+Tuvshinshiree!E67+'Tumentsogt '!E67+'Uulbayan '!E67+khalzan!E67+erdenetsagaan!E67+'Baruu-Urt '!E67</f>
        <v>39687</v>
      </c>
      <c r="F67" s="49">
        <f>Асгат!F67+Баяндэлгэр!F67+Dariganga!F67+munkhhaan!F67+Naran!F67+Ongon!F67+sukhbaatar!F67+Tuvshinshiree!F67+'Tumentsogt '!F67+'Uulbayan '!F67+khalzan!F67+erdenetsagaan!F67+'Baruu-Urt '!F67</f>
        <v>43817</v>
      </c>
      <c r="G67" s="49">
        <f>Асгат!G67+Баяндэлгэр!G67+Dariganga!G67+munkhhaan!G67+Naran!G67+Ongon!G67+sukhbaatar!G67+Tuvshinshiree!G67+'Tumentsogt '!G67+'Uulbayan '!G67+khalzan!G67+erdenetsagaan!G67+'Baruu-Urt '!G67</f>
        <v>48751</v>
      </c>
      <c r="H67" s="49">
        <f>Асгат!H67+Баяндэлгэр!H67+Dariganga!H67+munkhhaan!H67+Naran!H67+Ongon!H67+sukhbaatar!H67+Tuvshinshiree!H67+'Tumentsogt '!H67+'Uulbayan '!H67+khalzan!H67+erdenetsagaan!H67+'Baruu-Urt '!H67</f>
        <v>53159</v>
      </c>
      <c r="I67" s="49">
        <f>Асгат!I67+Баяндэлгэр!I67+Dariganga!I67+munkhhaan!I67+Naran!I67+Ongon!I67+sukhbaatar!I67+Tuvshinshiree!I67+'Tumentsogt '!I67+'Uulbayan '!I67+khalzan!I67+erdenetsagaan!I67+'Baruu-Urt '!I67</f>
        <v>58983</v>
      </c>
      <c r="J67" s="49">
        <f>Асгат!J67+Баяндэлгэр!J67+Dariganga!J67+munkhhaan!J67+Naran!J67+Ongon!J67+sukhbaatar!J67+Tuvshinshiree!J67+'Tumentsogt '!J67+'Uulbayan '!J67+khalzan!J67+erdenetsagaan!J67+'Baruu-Urt '!J67</f>
        <v>66069</v>
      </c>
      <c r="K67" s="49">
        <f>Асгат!K67+Баяндэлгэр!K67+Dariganga!K67+munkhhaan!K67+Naran!K67+Ongon!K67+sukhbaatar!K67+Tuvshinshiree!K67+'Tumentsogt '!K67+'Uulbayan '!K67+khalzan!K67+erdenetsagaan!K67+'Baruu-Urt '!K67</f>
        <v>74802</v>
      </c>
      <c r="L67" s="49">
        <f>Асгат!L67+Баяндэлгэр!L67+Dariganga!L67+munkhhaan!L67+Naran!L67+Ongon!L67+sukhbaatar!L67+Tuvshinshiree!L67+'Tumentsogt '!L67+'Uulbayan '!L67+khalzan!L67+erdenetsagaan!L67+'Baruu-Urt '!L67</f>
        <v>82562</v>
      </c>
      <c r="M67" s="49">
        <f>Асгат!M67+Баяндэлгэр!M67+Dariganga!M67+munkhhaan!M67+Naran!M67+Ongon!M67+sukhbaatar!M67+Tuvshinshiree!M67+'Tumentsogt '!M67+'Uulbayan '!M67+khalzan!M67+erdenetsagaan!M67+'Baruu-Urt '!M67</f>
        <v>82109</v>
      </c>
      <c r="N67" s="49">
        <f>Асгат!N67+Баяндэлгэр!N67+Dariganga!N67+munkhhaan!N67+Naran!N67+Ongon!N67+sukhbaatar!N67+Tuvshinshiree!N67+'Tumentsogt '!N67+'Uulbayan '!N67+khalzan!N67+erdenetsagaan!N67+'Baruu-Urt '!N67</f>
        <v>90753</v>
      </c>
      <c r="O67" s="49">
        <f>Асгат!O67+Баяндэлгэр!O67+Dariganga!O67+munkhhaan!O67+Naran!O67+Ongon!O67+sukhbaatar!O67+Tuvshinshiree!O67+'Tumentsogt '!O67+'Uulbayan '!O67+khalzan!O67+erdenetsagaan!O67+'Baruu-Urt '!O67</f>
        <v>98106</v>
      </c>
      <c r="P67" s="49">
        <f>Асгат!P67+Баяндэлгэр!P67+Dariganga!P67+munkhhaan!P67+Naran!P67+Ongon!P67+sukhbaatar!P67+Tuvshinshiree!P67+'Tumentsogt '!P67+'Uulbayan '!P67+khalzan!P67+erdenetsagaan!P67+'Baruu-Urt '!P67</f>
        <v>106053</v>
      </c>
      <c r="Q67" s="110">
        <v>110422</v>
      </c>
      <c r="R67" s="147">
        <f t="shared" si="0"/>
        <v>4369</v>
      </c>
      <c r="S67" s="127">
        <f t="shared" si="1"/>
        <v>104.11963829406052</v>
      </c>
    </row>
    <row r="68" spans="1:19" s="16" customFormat="1" ht="13.5" customHeight="1" x14ac:dyDescent="0.2">
      <c r="A68" s="122">
        <v>63</v>
      </c>
      <c r="B68" s="206" t="s">
        <v>67</v>
      </c>
      <c r="C68" s="206"/>
      <c r="D68" s="120" t="s">
        <v>57</v>
      </c>
      <c r="E68" s="49">
        <f>Асгат!E68+Баяндэлгэр!E68+Dariganga!E68+munkhhaan!E68+Naran!E68+Ongon!E68+sukhbaatar!E68+Tuvshinshiree!E68+'Tumentsogt '!E68+'Uulbayan '!E68+khalzan!E68+erdenetsagaan!E68+'Baruu-Urt '!E68</f>
        <v>341113</v>
      </c>
      <c r="F68" s="49">
        <f>Асгат!F68+Баяндэлгэр!F68+Dariganga!F68+munkhhaan!F68+Naran!F68+Ongon!F68+sukhbaatar!F68+Tuvshinshiree!F68+'Tumentsogt '!F68+'Uulbayan '!F68+khalzan!F68+erdenetsagaan!F68+'Baruu-Urt '!F68</f>
        <v>389913</v>
      </c>
      <c r="G68" s="49">
        <f>Асгат!G68+Баяндэлгэр!G68+Dariganga!G68+munkhhaan!G68+Naran!G68+Ongon!G68+sukhbaatar!G68+Tuvshinshiree!G68+'Tumentsogt '!G68+'Uulbayan '!G68+khalzan!G68+erdenetsagaan!G68+'Baruu-Urt '!G68</f>
        <v>438648</v>
      </c>
      <c r="H68" s="49">
        <f>Асгат!H68+Баяндэлгэр!H68+Dariganga!H68+munkhhaan!H68+Naran!H68+Ongon!H68+sukhbaatar!H68+Tuvshinshiree!H68+'Tumentsogt '!H68+'Uulbayan '!H68+khalzan!H68+erdenetsagaan!H68+'Baruu-Urt '!H68</f>
        <v>454780</v>
      </c>
      <c r="I68" s="49">
        <f>Асгат!I68+Баяндэлгэр!I68+Dariganga!I68+munkhhaan!I68+Naran!I68+Ongon!I68+sukhbaatar!I68+Tuvshinshiree!I68+'Tumentsogt '!I68+'Uulbayan '!I68+khalzan!I68+erdenetsagaan!I68+'Baruu-Urt '!I68</f>
        <v>500462</v>
      </c>
      <c r="J68" s="49">
        <f>Асгат!J68+Баяндэлгэр!J68+Dariganga!J68+munkhhaan!J68+Naran!J68+Ongon!J68+sukhbaatar!J68+Tuvshinshiree!J68+'Tumentsogt '!J68+'Uulbayan '!J68+khalzan!J68+erdenetsagaan!J68+'Baruu-Urt '!J68</f>
        <v>559973</v>
      </c>
      <c r="K68" s="49">
        <f>Асгат!K68+Баяндэлгэр!K68+Dariganga!K68+munkhhaan!K68+Naran!K68+Ongon!K68+sukhbaatar!K68+Tuvshinshiree!K68+'Tumentsogt '!K68+'Uulbayan '!K68+khalzan!K68+erdenetsagaan!K68+'Baruu-Urt '!K68</f>
        <v>628851</v>
      </c>
      <c r="L68" s="49">
        <f>Асгат!L68+Баяндэлгэр!L68+Dariganga!L68+munkhhaan!L68+Naran!L68+Ongon!L68+sukhbaatar!L68+Tuvshinshiree!L68+'Tumentsogt '!L68+'Uulbayan '!L68+khalzan!L68+erdenetsagaan!L68+'Baruu-Urt '!L68</f>
        <v>691834</v>
      </c>
      <c r="M68" s="49">
        <f>Асгат!M68+Баяндэлгэр!M68+Dariganga!M68+munkhhaan!M68+Naran!M68+Ongon!M68+sukhbaatar!M68+Tuvshinshiree!M68+'Tumentsogt '!M68+'Uulbayan '!M68+khalzan!M68+erdenetsagaan!M68+'Baruu-Urt '!M68</f>
        <v>728317</v>
      </c>
      <c r="N68" s="49">
        <f>Асгат!N68+Баяндэлгэр!N68+Dariganga!N68+munkhhaan!N68+Naran!N68+Ongon!N68+sukhbaatar!N68+Tuvshinshiree!N68+'Tumentsogt '!N68+'Uulbayan '!N68+khalzan!N68+erdenetsagaan!N68+'Baruu-Urt '!N68</f>
        <v>816229</v>
      </c>
      <c r="O68" s="49">
        <f>Асгат!O68+Баяндэлгэр!O68+Dariganga!O68+munkhhaan!O68+Naran!O68+Ongon!O68+sukhbaatar!O68+Tuvshinshiree!O68+'Tumentsogt '!O68+'Uulbayan '!O68+khalzan!O68+erdenetsagaan!O68+'Baruu-Urt '!O68</f>
        <v>899765</v>
      </c>
      <c r="P68" s="49">
        <f>Асгат!P68+Баяндэлгэр!P68+Dariganga!P68+munkhhaan!P68+Naran!P68+Ongon!P68+sukhbaatar!P68+Tuvshinshiree!P68+'Tumentsogt '!P68+'Uulbayan '!P68+khalzan!P68+erdenetsagaan!P68+'Baruu-Urt '!P68</f>
        <v>931876</v>
      </c>
      <c r="Q68" s="110">
        <v>938352</v>
      </c>
      <c r="R68" s="147">
        <f t="shared" si="0"/>
        <v>6476</v>
      </c>
      <c r="S68" s="127">
        <f t="shared" si="1"/>
        <v>100.69494224553482</v>
      </c>
    </row>
    <row r="69" spans="1:19" s="16" customFormat="1" ht="13.5" customHeight="1" x14ac:dyDescent="0.2">
      <c r="A69" s="122">
        <v>64</v>
      </c>
      <c r="B69" s="206" t="s">
        <v>68</v>
      </c>
      <c r="C69" s="206"/>
      <c r="D69" s="120" t="s">
        <v>57</v>
      </c>
      <c r="E69" s="49">
        <f>Асгат!E69+Баяндэлгэр!E69+Dariganga!E69+munkhhaan!E69+Naran!E69+Ongon!E69+sukhbaatar!E69+Tuvshinshiree!E69+'Tumentsogt '!E69+'Uulbayan '!E69+khalzan!E69+erdenetsagaan!E69+'Baruu-Urt '!E69</f>
        <v>263308</v>
      </c>
      <c r="F69" s="49">
        <f>Асгат!F69+Баяндэлгэр!F69+Dariganga!F69+munkhhaan!F69+Naran!F69+Ongon!F69+sukhbaatar!F69+Tuvshinshiree!F69+'Tumentsogt '!F69+'Uulbayan '!F69+khalzan!F69+erdenetsagaan!F69+'Baruu-Urt '!F69</f>
        <v>297491</v>
      </c>
      <c r="G69" s="49">
        <f>Асгат!G69+Баяндэлгэр!G69+Dariganga!G69+munkhhaan!G69+Naran!G69+Ongon!G69+sukhbaatar!G69+Tuvshinshiree!G69+'Tumentsogt '!G69+'Uulbayan '!G69+khalzan!G69+erdenetsagaan!G69+'Baruu-Urt '!G69</f>
        <v>324241</v>
      </c>
      <c r="H69" s="49">
        <f>Асгат!H69+Баяндэлгэр!H69+Dariganga!H69+munkhhaan!H69+Naran!H69+Ongon!H69+sukhbaatar!H69+Tuvshinshiree!H69+'Tumentsogt '!H69+'Uulbayan '!H69+khalzan!H69+erdenetsagaan!H69+'Baruu-Urt '!H69</f>
        <v>343868</v>
      </c>
      <c r="I69" s="49">
        <f>Асгат!I69+Баяндэлгэр!I69+Dariganga!I69+munkhhaan!I69+Naran!I69+Ongon!I69+sukhbaatar!I69+Tuvshinshiree!I69+'Tumentsogt '!I69+'Uulbayan '!I69+khalzan!I69+erdenetsagaan!I69+'Baruu-Urt '!I69</f>
        <v>377363</v>
      </c>
      <c r="J69" s="49">
        <f>Асгат!J69+Баяндэлгэр!J69+Dariganga!J69+munkhhaan!J69+Naran!J69+Ongon!J69+sukhbaatar!J69+Tuvshinshiree!J69+'Tumentsogt '!J69+'Uulbayan '!J69+khalzan!J69+erdenetsagaan!J69+'Baruu-Urt '!J69</f>
        <v>399273</v>
      </c>
      <c r="K69" s="49">
        <f>Асгат!K69+Баяндэлгэр!K69+Dariganga!K69+munkhhaan!K69+Naran!K69+Ongon!K69+sukhbaatar!K69+Tuvshinshiree!K69+'Tumentsogt '!K69+'Uulbayan '!K69+khalzan!K69+erdenetsagaan!K69+'Baruu-Urt '!K69</f>
        <v>443972</v>
      </c>
      <c r="L69" s="49">
        <f>Асгат!L69+Баяндэлгэр!L69+Dariganga!L69+munkhhaan!L69+Naran!L69+Ongon!L69+sukhbaatar!L69+Tuvshinshiree!L69+'Tumentsogt '!L69+'Uulbayan '!L69+khalzan!L69+erdenetsagaan!L69+'Baruu-Urt '!L69</f>
        <v>477794</v>
      </c>
      <c r="M69" s="49">
        <f>Асгат!M69+Баяндэлгэр!M69+Dariganga!M69+munkhhaan!M69+Naran!M69+Ongon!M69+sukhbaatar!M69+Tuvshinshiree!M69+'Tumentsogt '!M69+'Uulbayan '!M69+khalzan!M69+erdenetsagaan!M69+'Baruu-Urt '!M69</f>
        <v>467722</v>
      </c>
      <c r="N69" s="49">
        <f>Асгат!N69+Баяндэлгэр!N69+Dariganga!N69+munkhhaan!N69+Naran!N69+Ongon!N69+sukhbaatar!N69+Tuvshinshiree!N69+'Tumentsogt '!N69+'Uulbayan '!N69+khalzan!N69+erdenetsagaan!N69+'Baruu-Urt '!N69</f>
        <v>504829</v>
      </c>
      <c r="O69" s="49">
        <f>Асгат!O69+Баяндэлгэр!O69+Dariganga!O69+munkhhaan!O69+Naran!O69+Ongon!O69+sukhbaatar!O69+Tuvshinshiree!O69+'Tumentsogt '!O69+'Uulbayan '!O69+khalzan!O69+erdenetsagaan!O69+'Baruu-Urt '!O69</f>
        <v>544421</v>
      </c>
      <c r="P69" s="49">
        <f>Асгат!P69+Баяндэлгэр!P69+Dariganga!P69+munkhhaan!P69+Naran!P69+Ongon!P69+sukhbaatar!P69+Tuvshinshiree!P69+'Tumentsogt '!P69+'Uulbayan '!P69+khalzan!P69+erdenetsagaan!P69+'Baruu-Urt '!P69</f>
        <v>577640</v>
      </c>
      <c r="Q69" s="110">
        <v>577643</v>
      </c>
      <c r="R69" s="147">
        <f t="shared" si="0"/>
        <v>3</v>
      </c>
      <c r="S69" s="127">
        <f t="shared" si="1"/>
        <v>100.00051935461534</v>
      </c>
    </row>
    <row r="70" spans="1:19" s="16" customFormat="1" ht="13.5" customHeight="1" x14ac:dyDescent="0.2">
      <c r="A70" s="122">
        <v>65</v>
      </c>
      <c r="B70" s="199" t="s">
        <v>69</v>
      </c>
      <c r="C70" s="199"/>
      <c r="D70" s="120" t="s">
        <v>57</v>
      </c>
      <c r="E70" s="49">
        <f>Асгат!E70+Баяндэлгэр!E70+Dariganga!E70+munkhhaan!E70+Naran!E70+Ongon!E70+sukhbaatar!E70+Tuvshinshiree!E70+'Tumentsogt '!E70+'Uulbayan '!E70+khalzan!E70+erdenetsagaan!E70+'Baruu-Urt '!E70</f>
        <v>15434</v>
      </c>
      <c r="F70" s="49">
        <f>Асгат!F70+Баяндэлгэр!F70+Dariganga!F70+munkhhaan!F70+Naran!F70+Ongon!F70+sukhbaatar!F70+Tuvshinshiree!F70+'Tumentsogt '!F70+'Uulbayan '!F70+khalzan!F70+erdenetsagaan!F70+'Baruu-Urt '!F70</f>
        <v>17326</v>
      </c>
      <c r="G70" s="49">
        <f>Асгат!G70+Баяндэлгэр!G70+Dariganga!G70+munkhhaan!G70+Naran!G70+Ongon!G70+sukhbaatar!G70+Tuvshinshiree!G70+'Tumentsogt '!G70+'Uulbayan '!G70+khalzan!G70+erdenetsagaan!G70+'Baruu-Urt '!G70</f>
        <v>19192</v>
      </c>
      <c r="H70" s="49">
        <f>Асгат!H70+Баяндэлгэр!H70+Dariganga!H70+munkhhaan!H70+Naran!H70+Ongon!H70+sukhbaatar!H70+Tuvshinshiree!H70+'Tumentsogt '!H70+'Uulbayan '!H70+khalzan!H70+erdenetsagaan!H70+'Baruu-Urt '!H70</f>
        <v>21136</v>
      </c>
      <c r="I70" s="49">
        <f>Асгат!I70+Баяндэлгэр!I70+Dariganga!I70+munkhhaan!I70+Naran!I70+Ongon!I70+sukhbaatar!I70+Tuvshinshiree!I70+'Tumentsogt '!I70+'Uulbayan '!I70+khalzan!I70+erdenetsagaan!I70+'Baruu-Urt '!I70</f>
        <v>22166</v>
      </c>
      <c r="J70" s="49">
        <f>Асгат!J70+Баяндэлгэр!J70+Dariganga!J70+munkhhaan!J70+Naran!J70+Ongon!J70+sukhbaatar!J70+Tuvshinshiree!J70+'Tumentsogt '!J70+'Uulbayan '!J70+khalzan!J70+erdenetsagaan!J70+'Baruu-Urt '!J70</f>
        <v>23667</v>
      </c>
      <c r="K70" s="49">
        <f>Асгат!K70+Баяндэлгэр!K70+Dariganga!K70+munkhhaan!K70+Naran!K70+Ongon!K70+sukhbaatar!K70+Tuvshinshiree!K70+'Tumentsogt '!K70+'Uulbayan '!K70+khalzan!K70+erdenetsagaan!K70+'Baruu-Urt '!K70</f>
        <v>26117</v>
      </c>
      <c r="L70" s="49">
        <f>Асгат!L70+Баяндэлгэр!L70+Dariganga!L70+munkhhaan!L70+Naran!L70+Ongon!L70+sukhbaatar!L70+Tuvshinshiree!L70+'Tumentsogt '!L70+'Uulbayan '!L70+khalzan!L70+erdenetsagaan!L70+'Baruu-Urt '!L70</f>
        <v>29319</v>
      </c>
      <c r="M70" s="49">
        <f>Асгат!M70+Баяндэлгэр!M70+Dariganga!M70+munkhhaan!M70+Naran!M70+Ongon!M70+sukhbaatar!M70+Tuvshinshiree!M70+'Tumentsogt '!M70+'Uulbayan '!M70+khalzan!M70+erdenetsagaan!M70+'Baruu-Urt '!M70</f>
        <v>28624</v>
      </c>
      <c r="N70" s="49">
        <f>Асгат!N70+Баяндэлгэр!N70+Dariganga!N70+munkhhaan!N70+Naran!N70+Ongon!N70+sukhbaatar!N70+Tuvshinshiree!N70+'Tumentsogt '!N70+'Uulbayan '!N70+khalzan!N70+erdenetsagaan!N70+'Baruu-Urt '!N70</f>
        <v>33048</v>
      </c>
      <c r="O70" s="49">
        <f>Асгат!O70+Баяндэлгэр!O70+Dariganga!O70+munkhhaan!O70+Naran!O70+Ongon!O70+sukhbaatar!O70+Tuvshinshiree!O70+'Tumentsogt '!O70+'Uulbayan '!O70+khalzan!O70+erdenetsagaan!O70+'Baruu-Urt '!O70</f>
        <v>34636</v>
      </c>
      <c r="P70" s="49">
        <f>Асгат!P70+Баяндэлгэр!P70+Dariganga!P70+munkhhaan!P70+Naran!P70+Ongon!P70+sukhbaatar!P70+Tuvshinshiree!P70+'Tumentsogt '!P70+'Uulbayan '!P70+khalzan!P70+erdenetsagaan!P70+'Baruu-Urt '!P70</f>
        <v>36390</v>
      </c>
      <c r="Q70" s="110">
        <v>37988</v>
      </c>
      <c r="R70" s="147">
        <f t="shared" si="0"/>
        <v>1598</v>
      </c>
      <c r="S70" s="127">
        <f t="shared" si="1"/>
        <v>104.39131629568563</v>
      </c>
    </row>
    <row r="71" spans="1:19" s="16" customFormat="1" ht="13.5" customHeight="1" x14ac:dyDescent="0.2">
      <c r="A71" s="122">
        <v>66</v>
      </c>
      <c r="B71" s="199" t="s">
        <v>70</v>
      </c>
      <c r="C71" s="199"/>
      <c r="D71" s="120" t="s">
        <v>57</v>
      </c>
      <c r="E71" s="49">
        <f>Асгат!E71+Баяндэлгэр!E71+Dariganga!E71+munkhhaan!E71+Naran!E71+Ongon!E71+sukhbaatar!E71+Tuvshinshiree!E71+'Tumentsogt '!E71+'Uulbayan '!E71+khalzan!E71+erdenetsagaan!E71+'Baruu-Urt '!E71</f>
        <v>438351</v>
      </c>
      <c r="F71" s="49">
        <f>Асгат!F71+Баяндэлгэр!F71+Dariganga!F71+munkhhaan!F71+Naran!F71+Ongon!F71+sukhbaatar!F71+Tuvshinshiree!F71+'Tumentsogt '!F71+'Uulbayan '!F71+khalzan!F71+erdenetsagaan!F71+'Baruu-Urt '!F71</f>
        <v>594065</v>
      </c>
      <c r="G71" s="49">
        <f>Асгат!G71+Баяндэлгэр!G71+Dariganga!G71+munkhhaan!G71+Naran!G71+Ongon!G71+sukhbaatar!G71+Tuvshinshiree!G71+'Tumentsogt '!G71+'Uulbayan '!G71+khalzan!G71+erdenetsagaan!G71+'Baruu-Urt '!G71</f>
        <v>656170</v>
      </c>
      <c r="H71" s="49">
        <f>Асгат!H71+Баяндэлгэр!H71+Dariganga!H71+munkhhaan!H71+Naran!H71+Ongon!H71+sukhbaatar!H71+Tuvshinshiree!H71+'Tumentsogt '!H71+'Uulbayan '!H71+khalzan!H71+erdenetsagaan!H71+'Baruu-Urt '!H71</f>
        <v>744656</v>
      </c>
      <c r="I71" s="49">
        <f>Асгат!I71+Баяндэлгэр!I71+Dariganga!I71+munkhhaan!I71+Naran!I71+Ongon!I71+sukhbaatar!I71+Tuvshinshiree!I71+'Tumentsogt '!I71+'Uulbayan '!I71+khalzan!I71+erdenetsagaan!I71+'Baruu-Urt '!I71</f>
        <v>786098</v>
      </c>
      <c r="J71" s="49">
        <f>Асгат!J71+Баяндэлгэр!J71+Dariganga!J71+munkhhaan!J71+Naran!J71+Ongon!J71+sukhbaatar!J71+Tuvshinshiree!J71+'Tumentsogt '!J71+'Uulbayan '!J71+khalzan!J71+erdenetsagaan!J71+'Baruu-Urt '!J71</f>
        <v>853262</v>
      </c>
      <c r="K71" s="49">
        <f>Асгат!K71+Баяндэлгэр!K71+Dariganga!K71+munkhhaan!K71+Naran!K71+Ongon!K71+sukhbaatar!K71+Tuvshinshiree!K71+'Tumentsogt '!K71+'Uulbayan '!K71+khalzan!K71+erdenetsagaan!K71+'Baruu-Urt '!K71</f>
        <v>937037</v>
      </c>
      <c r="L71" s="49">
        <f>Асгат!L71+Баяндэлгэр!L71+Dariganga!L71+munkhhaan!L71+Naran!L71+Ongon!L71+sukhbaatar!L71+Tuvshinshiree!L71+'Tumentsogt '!L71+'Uulbayan '!L71+khalzan!L71+erdenetsagaan!L71+'Baruu-Urt '!L71</f>
        <v>1070239</v>
      </c>
      <c r="M71" s="49">
        <f>Асгат!M71+Баяндэлгэр!M71+Dariganga!M71+munkhhaan!M71+Naran!M71+Ongon!M71+sukhbaatar!M71+Tuvshinshiree!M71+'Tumentsogt '!M71+'Uulbayan '!M71+khalzan!M71+erdenetsagaan!M71+'Baruu-Urt '!M71</f>
        <v>994793</v>
      </c>
      <c r="N71" s="116">
        <f>Асгат!N71+Баяндэлгэр!N71+Dariganga!N71+munkhhaan!N71+Naran!N71+Ongon!N71+sukhbaatar!N71+Tuvshinshiree!N71+'Tumentsogt '!N71+'Uulbayan '!N71+khalzan!N71+erdenetsagaan!N71+'Baruu-Urt '!N71</f>
        <v>1189097</v>
      </c>
      <c r="O71" s="49">
        <f>Асгат!O71+Баяндэлгэр!O71+Dariganga!O71+munkhhaan!O71+Naran!O71+Ongon!O71+sukhbaatar!O71+Tuvshinshiree!O71+'Tumentsogt '!O71+'Uulbayan '!O71+khalzan!O71+erdenetsagaan!O71+'Baruu-Urt '!O71</f>
        <v>1274503</v>
      </c>
      <c r="P71" s="49">
        <f>Асгат!P71+Баяндэлгэр!P71+Dariganga!P71+munkhhaan!P71+Naran!P71+Ongon!P71+sukhbaatar!P71+Tuvshinshiree!P71+'Tumentsogt '!P71+'Uulbayan '!P71+khalzan!P71+erdenetsagaan!P71+'Baruu-Urt '!P71</f>
        <v>1328640</v>
      </c>
      <c r="Q71" s="110">
        <v>1399119</v>
      </c>
      <c r="R71" s="147">
        <f t="shared" ref="R71:R101" si="22">Q71-P71</f>
        <v>70479</v>
      </c>
      <c r="S71" s="127">
        <f t="shared" ref="S71:S101" si="23">Q71/P71*100</f>
        <v>105.30459718208091</v>
      </c>
    </row>
    <row r="72" spans="1:19" s="16" customFormat="1" ht="13.5" customHeight="1" x14ac:dyDescent="0.2">
      <c r="A72" s="122">
        <v>67</v>
      </c>
      <c r="B72" s="199" t="s">
        <v>71</v>
      </c>
      <c r="C72" s="199"/>
      <c r="D72" s="120" t="s">
        <v>57</v>
      </c>
      <c r="E72" s="49">
        <f>Асгат!E72+Баяндэлгэр!E72+Dariganga!E72+munkhhaan!E72+Naran!E72+Ongon!E72+sukhbaatar!E72+Tuvshinshiree!E72+'Tumentsogt '!E72+'Uulbayan '!E72+khalzan!E72+erdenetsagaan!E72+'Baruu-Urt '!E72</f>
        <v>147802</v>
      </c>
      <c r="F72" s="49">
        <f>Асгат!F72+Баяндэлгэр!F72+Dariganga!F72+munkhhaan!F72+Naran!F72+Ongon!F72+sukhbaatar!F72+Tuvshinshiree!F72+'Tumentsogt '!F72+'Uulbayan '!F72+khalzan!F72+erdenetsagaan!F72+'Baruu-Urt '!F72</f>
        <v>12663</v>
      </c>
      <c r="G72" s="49">
        <f>Асгат!G72+Баяндэлгэр!G72+Dariganga!G72+munkhhaan!G72+Naran!G72+Ongon!G72+sukhbaatar!G72+Tuvshinshiree!G72+'Tumentsogt '!G72+'Uulbayan '!G72+khalzan!G72+erdenetsagaan!G72+'Baruu-Urt '!G72</f>
        <v>41032</v>
      </c>
      <c r="H72" s="49">
        <f>Асгат!H72+Баяндэлгэр!H72+Dariganga!H72+munkhhaan!H72+Naran!H72+Ongon!H72+sukhbaatar!H72+Tuvshinshiree!H72+'Tumentsogt '!H72+'Uulbayan '!H72+khalzan!H72+erdenetsagaan!H72+'Baruu-Urt '!H72</f>
        <v>12735</v>
      </c>
      <c r="I72" s="49">
        <f>Асгат!I72+Баяндэлгэр!I72+Dariganga!I72+munkhhaan!I72+Naran!I72+Ongon!I72+sukhbaatar!I72+Tuvshinshiree!I72+'Tumentsogt '!I72+'Uulbayan '!I72+khalzan!I72+erdenetsagaan!I72+'Baruu-Urt '!I72</f>
        <v>9127</v>
      </c>
      <c r="J72" s="49">
        <f>Асгат!J72+Баяндэлгэр!J72+Dariganga!J72+munkhhaan!J72+Naran!J72+Ongon!J72+sukhbaatar!J72+Tuvshinshiree!J72+'Tumentsogt '!J72+'Uulbayan '!J72+khalzan!J72+erdenetsagaan!J72+'Baruu-Urt '!J72</f>
        <v>14196</v>
      </c>
      <c r="K72" s="49">
        <f>Асгат!K72+Баяндэлгэр!K72+Dariganga!K72+munkhhaan!K72+Naran!K72+Ongon!K72+sukhbaatar!K72+Tuvshinshiree!K72+'Tumentsogt '!K72+'Uulbayan '!K72+khalzan!K72+erdenetsagaan!K72+'Baruu-Urt '!K72</f>
        <v>8693</v>
      </c>
      <c r="L72" s="49">
        <f>Асгат!L72+Баяндэлгэр!L72+Dariganga!L72+munkhhaan!L72+Naran!L72+Ongon!L72+sukhbaatar!L72+Tuvshinshiree!L72+'Tumentsogt '!L72+'Uulbayan '!L72+khalzan!L72+erdenetsagaan!L72+'Baruu-Urt '!L72</f>
        <v>15693</v>
      </c>
      <c r="M72" s="49">
        <f>Асгат!M72+Баяндэлгэр!M72+Dariganga!M72+munkhhaan!M72+Naran!M72+Ongon!M72+sukhbaatar!M72+Tuvshinshiree!M72+'Tumentsogt '!M72+'Uulbayan '!M72+khalzan!M72+erdenetsagaan!M72+'Baruu-Urt '!M72</f>
        <v>26746</v>
      </c>
      <c r="N72" s="49">
        <f>Асгат!N72+Баяндэлгэр!N72+Dariganga!N72+munkhhaan!N72+Naran!N72+Ongon!N72+sukhbaatar!N72+Tuvshinshiree!N72+'Tumentsogt '!N72+'Uulbayan '!N72+khalzan!N72+erdenetsagaan!N72+'Baruu-Urt '!N72</f>
        <v>7448</v>
      </c>
      <c r="O72" s="49">
        <f>Асгат!O72+Баяндэлгэр!O72+Dariganga!O72+munkhhaan!O72+Naran!O72+Ongon!O72+sukhbaatar!O72+Tuvshinshiree!O72+'Tumentsogt '!O72+'Uulbayan '!O72+khalzan!O72+erdenetsagaan!O72+'Baruu-Urt '!O72</f>
        <v>52687</v>
      </c>
      <c r="P72" s="49">
        <f>Асгат!P72+Dariganga!P72+munkhhaan!P72+Naran!P72+Ongon!P72+sukhbaatar!P72+Tuvshinshiree!P72+'Tumentsogt '!P72+'Uulbayan '!P72+erdenetsagaan!P72+'Baruu-Urt '!P72</f>
        <v>63249</v>
      </c>
      <c r="Q72" s="110">
        <v>33184</v>
      </c>
      <c r="R72" s="147">
        <f t="shared" si="22"/>
        <v>-30065</v>
      </c>
      <c r="S72" s="127">
        <f t="shared" si="23"/>
        <v>52.465651630855824</v>
      </c>
    </row>
    <row r="73" spans="1:19" s="16" customFormat="1" ht="13.5" customHeight="1" x14ac:dyDescent="0.2">
      <c r="A73" s="122">
        <v>68</v>
      </c>
      <c r="B73" s="199" t="s">
        <v>72</v>
      </c>
      <c r="C73" s="199"/>
      <c r="D73" s="120" t="s">
        <v>57</v>
      </c>
      <c r="E73" s="49">
        <f>Асгат!E73+Баяндэлгэр!E73+Dariganga!E73+munkhhaan!E73+Naran!E73+Ongon!E73+sukhbaatar!E73+Tuvshinshiree!E73+'Tumentsogt '!E73+'Uulbayan '!E73+khalzan!E73+erdenetsagaan!E73+'Baruu-Urt '!E73</f>
        <v>387874</v>
      </c>
      <c r="F73" s="49">
        <f>Асгат!F73+Баяндэлгэр!F73+Dariganga!F73+munkhhaan!F73+Naran!F73+Ongon!F73+sukhbaatar!F73+Tuvshinshiree!F73+'Tumentsogt '!F73+'Uulbayan '!F73+khalzan!F73+erdenetsagaan!F73+'Baruu-Urt '!F73</f>
        <v>22731</v>
      </c>
      <c r="G73" s="49">
        <f>Асгат!G73+Баяндэлгэр!G73+Dariganga!G73+munkhhaan!G73+Naran!G73+Ongon!G73+sukhbaatar!G73+Tuvshinshiree!G73+'Tumentsogt '!G73+'Uulbayan '!G73+khalzan!G73+erdenetsagaan!G73+'Baruu-Urt '!G73</f>
        <v>60930</v>
      </c>
      <c r="H73" s="49">
        <f>Асгат!H73+Баяндэлгэр!H73+Dariganga!H73+munkhhaan!H73+Naran!H73+Ongon!H73+sukhbaatar!H73+Tuvshinshiree!H73+'Tumentsogt '!H73+'Uulbayan '!H73+khalzan!H73+erdenetsagaan!H73+'Baruu-Urt '!H73</f>
        <v>54654</v>
      </c>
      <c r="I73" s="49">
        <f>Асгат!I73+Баяндэлгэр!I73+Dariganga!I73+munkhhaan!I73+Naran!I73+Ongon!I73+sukhbaatar!I73+Tuvshinshiree!I73+'Tumentsogt '!I73+'Uulbayan '!I73+khalzan!I73+erdenetsagaan!I73+'Baruu-Urt '!I73</f>
        <v>20915</v>
      </c>
      <c r="J73" s="49">
        <f>Асгат!J73+Баяндэлгэр!J73+Dariganga!J73+munkhhaan!J73+Naran!J73+Ongon!J73+sukhbaatar!J73+Tuvshinshiree!J73+'Tumentsogt '!J73+'Uulbayan '!J73+khalzan!J73+erdenetsagaan!J73+'Baruu-Urt '!J73</f>
        <v>25978</v>
      </c>
      <c r="K73" s="49">
        <f>Асгат!K73+Баяндэлгэр!K73+Dariganga!K73+munkhhaan!K73+Naran!K73+Ongon!K73+sukhbaatar!K73+Tuvshinshiree!K73+'Tumentsogt '!K73+'Uulbayan '!K73+khalzan!K73+erdenetsagaan!K73+'Baruu-Urt '!K73</f>
        <v>10779</v>
      </c>
      <c r="L73" s="49">
        <f>Асгат!L73+Баяндэлгэр!L73+Dariganga!L73+munkhhaan!L73+Naran!L73+Ongon!L73+sukhbaatar!L73+Tuvshinshiree!L73+'Tumentsogt '!L73+'Uulbayan '!L73+khalzan!L73+erdenetsagaan!L73+'Baruu-Urt '!L73</f>
        <v>15094</v>
      </c>
      <c r="M73" s="49">
        <f>Асгат!M73+Баяндэлгэр!M73+Dariganga!M73+munkhhaan!M73+Naran!M73+Ongon!M73+sukhbaatar!M73+Tuvshinshiree!M73+'Tumentsogt '!M73+'Uulbayan '!M73+khalzan!M73+erdenetsagaan!M73+'Baruu-Urt '!M73</f>
        <v>185646</v>
      </c>
      <c r="N73" s="49">
        <f>Асгат!N73+Баяндэлгэр!N73+Dariganga!N73+munkhhaan!N73+Naran!N73+Ongon!N73+sukhbaatar!N73+Tuvshinshiree!N73+'Tumentsogt '!N73+'Uulbayan '!N73+khalzan!N73+erdenetsagaan!N73+'Baruu-Urt '!N73</f>
        <v>12941</v>
      </c>
      <c r="O73" s="49">
        <f>Асгат!O73+Баяндэлгэр!O73+Dariganga!O73+munkhhaan!O73+Naran!O73+Ongon!O73+sukhbaatar!O73+Tuvshinshiree!O73+'Tumentsogt '!O73+'Uulbayan '!O73+khalzan!O73+erdenetsagaan!O73+'Baruu-Urt '!O73</f>
        <v>75983</v>
      </c>
      <c r="P73" s="49">
        <f>Асгат!P73+Баяндэлгэр!P73+Dariganga!P73+munkhhaan!P73+Naran!P73+Ongon!P73+sukhbaatar!P73+Tuvshinshiree!P73+'Tumentsogt '!P73+'Uulbayan '!P73+khalzan!P73+erdenetsagaan!P73+'Baruu-Urt '!P73</f>
        <v>46619</v>
      </c>
      <c r="Q73" s="110">
        <v>49153</v>
      </c>
      <c r="R73" s="147">
        <f t="shared" si="22"/>
        <v>2534</v>
      </c>
      <c r="S73" s="127">
        <f t="shared" si="23"/>
        <v>105.43555202814304</v>
      </c>
    </row>
    <row r="74" spans="1:19" s="16" customFormat="1" ht="13.5" customHeight="1" x14ac:dyDescent="0.2">
      <c r="A74" s="122">
        <v>69</v>
      </c>
      <c r="B74" s="199" t="s">
        <v>73</v>
      </c>
      <c r="C74" s="199"/>
      <c r="D74" s="120" t="s">
        <v>57</v>
      </c>
      <c r="E74" s="49">
        <f>Асгат!E74+Баяндэлгэр!E74+Dariganga!E74+munkhhaan!E74+Naran!E74+Ongon!E74+sukhbaatar!E74+Tuvshinshiree!E74+'Tumentsogt '!E74+'Uulbayan '!E74+khalzan!E74+erdenetsagaan!E74+'Baruu-Urt '!E74</f>
        <v>41161</v>
      </c>
      <c r="F74" s="49">
        <f>Асгат!F74+Баяндэлгэр!F74+Dariganga!F74+munkhhaan!F74+Naran!F74+Ongon!F74+sukhbaatar!F74+Tuvshinshiree!F74+'Tumentsogt '!F74+'Uulbayan '!F74+khalzan!F74+erdenetsagaan!F74+'Baruu-Urt '!F74</f>
        <v>47545</v>
      </c>
      <c r="G74" s="49">
        <f>Асгат!G74+Баяндэлгэр!G74+Dariganga!G74+munkhhaan!G74+Naran!G74+Ongon!G74+sukhbaatar!G74+Tuvshinshiree!G74+'Tumentsogt '!G74+'Uulbayan '!G74+khalzan!G74+erdenetsagaan!G74+'Baruu-Urt '!G74</f>
        <v>41026</v>
      </c>
      <c r="H74" s="49">
        <f>Асгат!H74+Баяндэлгэр!H74+Dariganga!H74+munkhhaan!H74+Naran!H74+Ongon!H74+sukhbaatar!H74+Tuvshinshiree!H74+'Tumentsogt '!H74+'Uulbayan '!H74+khalzan!H74+erdenetsagaan!H74+'Baruu-Urt '!H74</f>
        <v>47578</v>
      </c>
      <c r="I74" s="49">
        <f>Асгат!I74+Баяндэлгэр!I74+Dariganga!I74+munkhhaan!I74+Naran!I74+Ongon!I74+sukhbaatar!I74+Tuvshinshiree!I74+'Tumentsogt '!I74+'Uulbayan '!I74+khalzan!I74+erdenetsagaan!I74+'Baruu-Urt '!I74</f>
        <v>54286</v>
      </c>
      <c r="J74" s="49">
        <f>Асгат!J74+Баяндэлгэр!J74+Dariganga!J74+munkhhaan!J74+Naran!J74+Ongon!J74+sukhbaatar!J74+Tuvshinshiree!J74+'Tumentsogt '!J74+'Uulbayan '!J74+khalzan!J74+erdenetsagaan!J74+'Baruu-Urt '!J74</f>
        <v>73279</v>
      </c>
      <c r="K74" s="49">
        <f>Асгат!K74+Баяндэлгэр!K74+Dariganga!K74+munkhhaan!K74+Naran!K74+Ongon!K74+sukhbaatar!K74+Tuvshinshiree!K74+'Tumentsogt '!K74+'Uulbayan '!K74+khalzan!K74+erdenetsagaan!K74+'Baruu-Urt '!K74</f>
        <v>77206</v>
      </c>
      <c r="L74" s="49">
        <f>Асгат!L74+Баяндэлгэр!L74+Dariganga!L74+munkhhaan!L74+Naran!L74+Ongon!L74+sukhbaatar!L74+Tuvshinshiree!L74+'Tumentsogt '!L74+'Uulbayan '!L74+khalzan!L74+erdenetsagaan!L74+'Baruu-Urt '!L74</f>
        <v>76666</v>
      </c>
      <c r="M74" s="49">
        <f>Асгат!M74+Баяндэлгэр!M74+Dariganga!M74+munkhhaan!M74+Naran!M74+Ongon!M74+sukhbaatar!M74+Tuvshinshiree!M74+'Tumentsogt '!M74+'Uulbayan '!M74+khalzan!M74+erdenetsagaan!M74+'Baruu-Urt '!M74</f>
        <v>179511</v>
      </c>
      <c r="N74" s="49">
        <f>Асгат!N74+Баяндэлгэр!N74+Dariganga!N74+munkhhaan!N74+Naran!N74+Ongon!N74+sukhbaatar!N74+Tuvshinshiree!N74+'Tumentsogt '!N74+'Uulbayan '!N74+khalzan!N74+erdenetsagaan!N74+'Baruu-Urt '!N74</f>
        <v>129778</v>
      </c>
      <c r="O74" s="49">
        <f>Асгат!O74+Баяндэлгэр!O74+Dariganga!O74+munkhhaan!O74+Naran!O74+Ongon!O74+sukhbaatar!O74+Tuvshinshiree!O74+'Tumentsogt '!O74+'Uulbayan '!O74+khalzan!O74+erdenetsagaan!O74+'Baruu-Urt '!O74</f>
        <v>154487</v>
      </c>
      <c r="P74" s="49">
        <f>Асгат!P74+Баяндэлгэр!P74+Dariganga!P74+munkhhaan!P74+Naran!P74+Ongon!P74+sukhbaatar!P74+Tuvshinshiree!P74+'Tumentsogt '!P74+'Uulbayan '!P74+khalzan!P74+erdenetsagaan!P74+'Baruu-Urt '!P74</f>
        <v>142412</v>
      </c>
      <c r="Q74" s="110">
        <v>157399</v>
      </c>
      <c r="R74" s="147">
        <f t="shared" si="22"/>
        <v>14987</v>
      </c>
      <c r="S74" s="127">
        <f t="shared" si="23"/>
        <v>110.52369182372273</v>
      </c>
    </row>
    <row r="75" spans="1:19" s="16" customFormat="1" ht="13.5" customHeight="1" x14ac:dyDescent="0.2">
      <c r="A75" s="122">
        <v>70</v>
      </c>
      <c r="B75" s="199" t="s">
        <v>74</v>
      </c>
      <c r="C75" s="199"/>
      <c r="D75" s="120" t="s">
        <v>57</v>
      </c>
      <c r="E75" s="49">
        <f>Асгат!E75+Баяндэлгэр!E75+Dariganga!E75+munkhhaan!E75+Naran!E75+Ongon!E75+sukhbaatar!E75+Tuvshinshiree!E75+'Tumentsogt '!E75+'Uulbayan '!E75+khalzan!E75+erdenetsagaan!E75+'Baruu-Urt '!E75</f>
        <v>20889</v>
      </c>
      <c r="F75" s="49">
        <f>Асгат!F75+Баяндэлгэр!F75+Dariganga!F75+munkhhaan!F75+Naran!F75+Ongon!F75+sukhbaatar!F75+Tuvshinshiree!F75+'Tumentsogt '!F75+'Uulbayan '!F75+khalzan!F75+erdenetsagaan!F75+'Baruu-Urt '!F75</f>
        <v>12550</v>
      </c>
      <c r="G75" s="49">
        <f>Асгат!G75+Баяндэлгэр!G75+Dariganga!G75+munkhhaan!G75+Naran!G75+Ongon!G75+sukhbaatar!G75+Tuvshinshiree!G75+'Tumentsogt '!G75+'Uulbayan '!G75+khalzan!G75+erdenetsagaan!G75+'Baruu-Urt '!G75</f>
        <v>13019</v>
      </c>
      <c r="H75" s="49">
        <f>Асгат!H75+Баяндэлгэр!H75+Dariganga!H75+munkhhaan!H75+Naran!H75+Ongon!H75+sukhbaatar!H75+Tuvshinshiree!H75+'Tumentsogt '!H75+'Uulbayan '!H75+khalzan!H75+erdenetsagaan!H75+'Baruu-Urt '!H75</f>
        <v>13688</v>
      </c>
      <c r="I75" s="49">
        <f>Асгат!I75+Баяндэлгэр!I75+Dariganga!I75+munkhhaan!I75+Naran!I75+Ongon!I75+sukhbaatar!I75+Tuvshinshiree!I75+'Tumentsogt '!I75+'Uulbayan '!I75+khalzan!I75+erdenetsagaan!I75+'Baruu-Urt '!I75</f>
        <v>12961</v>
      </c>
      <c r="J75" s="49">
        <f>Асгат!J75+Баяндэлгэр!J75+Dariganga!J75+munkhhaan!J75+Naran!J75+Ongon!J75+sukhbaatar!J75+Tuvshinshiree!J75+'Tumentsogt '!J75+'Uulbayan '!J75+khalzan!J75+erdenetsagaan!J75+'Baruu-Urt '!J75</f>
        <v>13905</v>
      </c>
      <c r="K75" s="49">
        <f>Асгат!K75+Баяндэлгэр!K75+Dariganga!K75+munkhhaan!K75+Naran!K75+Ongon!K75+sukhbaatar!K75+Tuvshinshiree!K75+'Tumentsogt '!K75+'Uulbayan '!K75+khalzan!K75+erdenetsagaan!K75+'Baruu-Urt '!K75</f>
        <v>12791</v>
      </c>
      <c r="L75" s="49">
        <f>Асгат!L75+Баяндэлгэр!L75+Dariganga!L75+munkhhaan!L75+Naran!L75+Ongon!L75+sukhbaatar!L75+Tuvshinshiree!L75+'Tumentsogt '!L75+'Uulbayan '!L75+khalzan!L75+erdenetsagaan!L75+'Baruu-Urt '!L75</f>
        <v>9838</v>
      </c>
      <c r="M75" s="49">
        <f>Асгат!M75+Баяндэлгэр!M75+Dariganga!M75+munkhhaan!M75+Naran!M75+Ongon!M75+sukhbaatar!M75+Tuvshinshiree!M75+'Tumentsogt '!M75+'Uulbayan '!M75+khalzan!M75+erdenetsagaan!M75+'Baruu-Urt '!M75</f>
        <v>46646</v>
      </c>
      <c r="N75" s="49">
        <f>Асгат!N75+Баяндэлгэр!N75+Dariganga!N75+munkhhaan!N75+Naran!N75+Ongon!N75+sukhbaatar!N75+Tuvshinshiree!N75+'Tumentsogt '!N75+'Uulbayan '!N75+khalzan!N75+erdenetsagaan!N75+'Baruu-Urt '!N75</f>
        <v>13218</v>
      </c>
      <c r="O75" s="49">
        <f>Асгат!O75+Баяндэлгэр!O75+Dariganga!O75+munkhhaan!O75+Naran!O75+Ongon!O75+sukhbaatar!O75+Tuvshinshiree!O75+'Tumentsogt '!O75+'Uulbayan '!O75+khalzan!O75+erdenetsagaan!O75+'Baruu-Urt '!O75</f>
        <v>30209</v>
      </c>
      <c r="P75" s="49">
        <f>Асгат!P75+Баяндэлгэр!P75+Dariganga!P75+munkhhaan!P75+Naran!P75+Ongon!P75+sukhbaatar!P75+Tuvshinshiree!P75+'Tumentsogt '!P75+'Uulbayan '!P75+khalzan!P75+erdenetsagaan!P75+'Baruu-Urt '!P75</f>
        <v>42496</v>
      </c>
      <c r="Q75" s="110">
        <v>29320</v>
      </c>
      <c r="R75" s="147">
        <f t="shared" si="22"/>
        <v>-13176</v>
      </c>
      <c r="S75" s="127">
        <f t="shared" si="23"/>
        <v>68.994728915662648</v>
      </c>
    </row>
    <row r="76" spans="1:19" s="16" customFormat="1" ht="18" customHeight="1" x14ac:dyDescent="0.2">
      <c r="A76" s="8">
        <v>71</v>
      </c>
      <c r="B76" s="209" t="s">
        <v>75</v>
      </c>
      <c r="C76" s="209"/>
      <c r="D76" s="9" t="s">
        <v>23</v>
      </c>
      <c r="E76" s="49">
        <f>Асгат!E76+Баяндэлгэр!E76+Dariganga!E76+munkhhaan!E76+Naran!E76+Ongon!E76+sukhbaatar!E76+Tuvshinshiree!E76+'Tumentsogt '!E76+'Uulbayan '!E76+khalzan!E76+erdenetsagaan!E76+'Baruu-Urt '!E76</f>
        <v>15737</v>
      </c>
      <c r="F76" s="49">
        <f>Асгат!F76+Баяндэлгэр!F76+Dariganga!F76+munkhhaan!F76+Naran!F76+Ongon!F76+sukhbaatar!F76+Tuvshinshiree!F76+'Tumentsogt '!F76+'Uulbayan '!F76+khalzan!F76+erdenetsagaan!F76+'Baruu-Urt '!F76</f>
        <v>15684</v>
      </c>
      <c r="G76" s="49">
        <f>Асгат!G76+Баяндэлгэр!G76+Dariganga!G76+munkhhaan!G76+Naran!G76+Ongon!G76+sukhbaatar!G76+Tuvshinshiree!G76+'Tumentsogt '!G76+'Uulbayan '!G76+khalzan!G76+erdenetsagaan!G76+'Baruu-Urt '!G76</f>
        <v>15142</v>
      </c>
      <c r="H76" s="49">
        <f>Асгат!H76+Баяндэлгэр!H76+Dariganga!H76+munkhhaan!H76+Naran!H76+Ongon!H76+sukhbaatar!H76+Tuvshinshiree!H76+'Tumentsogt '!H76+'Uulbayan '!H76+khalzan!H76+erdenetsagaan!H76+'Baruu-Urt '!H76</f>
        <v>14921</v>
      </c>
      <c r="I76" s="49">
        <f>Асгат!I76+Баяндэлгэр!I76+Dariganga!I76+munkhhaan!I76+Naran!I76+Ongon!I76+sukhbaatar!I76+Tuvshinshiree!I76+'Tumentsogt '!I76+'Uulbayan '!I76+khalzan!I76+erdenetsagaan!I76+'Baruu-Urt '!I76</f>
        <v>13988</v>
      </c>
      <c r="J76" s="49">
        <f>Асгат!J76+Баяндэлгэр!J76+Dariganga!J76+munkhhaan!J76+Naran!J76+Ongon!J76+sukhbaatar!J76+Tuvshinshiree!J76+'Tumentsogt '!J76+'Uulbayan '!J76+khalzan!J76+erdenetsagaan!J76+'Baruu-Urt '!J76</f>
        <v>13742</v>
      </c>
      <c r="K76" s="49">
        <f>Асгат!K76+Баяндэлгэр!K76+Dariganga!K76+munkhhaan!K76+Naran!K76+Ongon!K76+sukhbaatar!K76+Tuvshinshiree!K76+'Tumentsogt '!K76+'Uulbayan '!K76+khalzan!K76+erdenetsagaan!K76+'Baruu-Urt '!K76</f>
        <v>13868</v>
      </c>
      <c r="L76" s="49">
        <f>Асгат!L76+Баяндэлгэр!L76+Dariganga!L76+munkhhaan!L76+Naran!L76+Ongon!L76+sukhbaatar!L76+Tuvshinshiree!L76+'Tumentsogt '!L76+'Uulbayan '!L76+khalzan!L76+erdenetsagaan!L76+'Baruu-Urt '!L76</f>
        <v>14679</v>
      </c>
      <c r="M76" s="49">
        <f>Асгат!M76+Баяндэлгэр!M76+Dariganga!M76+munkhhaan!M76+Naran!M76+Ongon!M76+sukhbaatar!M76+Tuvshinshiree!M76+'Tumentsogt '!M76+'Uulbayan '!M76+khalzan!M76+erdenetsagaan!M76+'Baruu-Urt '!M76</f>
        <v>14835</v>
      </c>
      <c r="N76" s="49">
        <f>Асгат!N76+Баяндэлгэр!N76+Dariganga!N76+munkhhaan!N76+Naran!N76+Ongon!N76+sukhbaatar!N76+Tuvshinshiree!N76+'Tumentsogt '!N76+'Uulbayan '!N76+khalzan!N76+erdenetsagaan!N76+'Baruu-Urt '!N76</f>
        <v>14775</v>
      </c>
      <c r="O76" s="49">
        <f>Асгат!O76+Баяндэлгэр!O76+Dariganga!O76+munkhhaan!O76+Naran!O76+Ongon!O76+sukhbaatar!O76+Tuvshinshiree!O76+'Tumentsogt '!O76+'Uulbayan '!O76+khalzan!O76+erdenetsagaan!O76+'Baruu-Urt '!O76</f>
        <v>14585</v>
      </c>
      <c r="P76" s="49">
        <f>Асгат!P76+Баяндэлгэр!P76+Dariganga!P76+munkhhaan!P76+Naran!P76+Ongon!P76+sukhbaatar!P76+Tuvshinshiree!P76+'Tumentsogt '!P76+'Uulbayan '!P76+khalzan!P76+erdenetsagaan!P76+'Baruu-Urt '!P76</f>
        <v>14496</v>
      </c>
      <c r="Q76" s="110">
        <v>15006</v>
      </c>
      <c r="R76" s="147">
        <f t="shared" si="22"/>
        <v>510</v>
      </c>
      <c r="S76" s="127">
        <f t="shared" si="23"/>
        <v>103.51821192052981</v>
      </c>
    </row>
    <row r="77" spans="1:19" s="16" customFormat="1" ht="13.5" customHeight="1" x14ac:dyDescent="0.2">
      <c r="A77" s="122">
        <v>72</v>
      </c>
      <c r="B77" s="205" t="s">
        <v>76</v>
      </c>
      <c r="C77" s="119" t="s">
        <v>77</v>
      </c>
      <c r="D77" s="120" t="s">
        <v>23</v>
      </c>
      <c r="E77" s="49">
        <f>Асгат!E77+Баяндэлгэр!E77+Dariganga!E77+munkhhaan!E77+Naran!E77+Ongon!E77+sukhbaatar!E77+Tuvshinshiree!E77+'Tumentsogt '!E77+'Uulbayan '!E77+khalzan!E77+erdenetsagaan!E77+'Baruu-Urt '!E77</f>
        <v>8245</v>
      </c>
      <c r="F77" s="49">
        <f>Асгат!F77+Баяндэлгэр!F77+Dariganga!F77+munkhhaan!F77+Naran!F77+Ongon!F77+sukhbaatar!F77+Tuvshinshiree!F77+'Tumentsogt '!F77+'Uulbayan '!F77+khalzan!F77+erdenetsagaan!F77+'Baruu-Urt '!F77</f>
        <v>8301</v>
      </c>
      <c r="G77" s="49">
        <f>Асгат!G77+Баяндэлгэр!G77+Dariganga!G77+munkhhaan!G77+Naran!G77+Ongon!G77+sukhbaatar!G77+Tuvshinshiree!G77+'Tumentsogt '!G77+'Uulbayan '!G77+khalzan!G77+erdenetsagaan!G77+'Baruu-Urt '!G77</f>
        <v>7293</v>
      </c>
      <c r="H77" s="49">
        <f>Асгат!H77+Баяндэлгэр!H77+Dariganga!H77+munkhhaan!H77+Naran!H77+Ongon!H77+sukhbaatar!H77+Tuvshinshiree!H77+'Tumentsogt '!H77+'Uulbayan '!H77+khalzan!H77+erdenetsagaan!H77+'Baruu-Urt '!H77</f>
        <v>7061</v>
      </c>
      <c r="I77" s="49">
        <f>Асгат!I77+Баяндэлгэр!I77+Dariganga!I77+munkhhaan!I77+Naran!I77+Ongon!I77+sukhbaatar!I77+Tuvshinshiree!I77+'Tumentsogt '!I77+'Uulbayan '!I77+khalzan!I77+erdenetsagaan!I77+'Baruu-Urt '!I77</f>
        <v>6459</v>
      </c>
      <c r="J77" s="49">
        <f>Асгат!J77+Баяндэлгэр!J77+Dariganga!J77+munkhhaan!J77+Naran!J77+Ongon!J77+sukhbaatar!J77+Tuvshinshiree!J77+'Tumentsogt '!J77+'Uulbayan '!J77+khalzan!J77+erdenetsagaan!J77+'Baruu-Urt '!J77</f>
        <v>5960</v>
      </c>
      <c r="K77" s="49">
        <f>Асгат!K77+Баяндэлгэр!K77+Dariganga!K77+munkhhaan!K77+Naran!K77+Ongon!K77+sukhbaatar!K77+Tuvshinshiree!K77+'Tumentsogt '!K77+'Uulbayan '!K77+khalzan!K77+erdenetsagaan!K77+'Baruu-Urt '!K77</f>
        <v>5924</v>
      </c>
      <c r="L77" s="49">
        <f>Асгат!L77+Баяндэлгэр!L77+Dariganga!L77+munkhhaan!L77+Naran!L77+Ongon!L77+sukhbaatar!L77+Tuvshinshiree!L77+'Tumentsogt '!L77+'Uulbayan '!L77+khalzan!L77+erdenetsagaan!L77+'Baruu-Urt '!L77</f>
        <v>6026</v>
      </c>
      <c r="M77" s="49">
        <f>Асгат!M77+Баяндэлгэр!M77+Dariganga!M77+munkhhaan!M77+Naran!M77+Ongon!M77+sukhbaatar!M77+Tuvshinshiree!M77+'Tumentsogt '!M77+'Uulbayan '!M77+khalzan!M77+erdenetsagaan!M77+'Baruu-Urt '!M77</f>
        <v>5889</v>
      </c>
      <c r="N77" s="49">
        <f>Асгат!N77+Баяндэлгэр!N77+Dariganga!N77+munkhhaan!N77+Naran!N77+Ongon!N77+sukhbaatar!N77+Tuvshinshiree!N77+'Tumentsogt '!N77+'Uulbayan '!N77+khalzan!N77+erdenetsagaan!N77+'Baruu-Urt '!N77</f>
        <v>5848</v>
      </c>
      <c r="O77" s="49">
        <f>Асгат!O77+Баяндэлгэр!O77+Dariganga!O77+munkhhaan!O77+Naran!O77+Ongon!O77+sukhbaatar!O77+Tuvshinshiree!O77+'Tumentsogt '!O77+'Uulbayan '!O77+khalzan!O77+erdenetsagaan!O77+'Baruu-Urt '!O77</f>
        <v>5649</v>
      </c>
      <c r="P77" s="49">
        <f>Асгат!P77+Баяндэлгэр!P77+Dariganga!P77+munkhhaan!P77+Naran!P77+Ongon!P77+sukhbaatar!P77+Tuvshinshiree!P77+'Tumentsogt '!P77+'Uulbayan '!P77+khalzan!P77+erdenetsagaan!P77+'Baruu-Urt '!P77</f>
        <v>5230</v>
      </c>
      <c r="Q77" s="110">
        <v>5171</v>
      </c>
      <c r="R77" s="147">
        <f t="shared" si="22"/>
        <v>-59</v>
      </c>
      <c r="S77" s="127">
        <f t="shared" si="23"/>
        <v>98.871892925430203</v>
      </c>
    </row>
    <row r="78" spans="1:19" s="16" customFormat="1" ht="13.5" customHeight="1" x14ac:dyDescent="0.2">
      <c r="A78" s="122">
        <v>73</v>
      </c>
      <c r="B78" s="205"/>
      <c r="C78" s="119" t="s">
        <v>78</v>
      </c>
      <c r="D78" s="120" t="s">
        <v>23</v>
      </c>
      <c r="E78" s="49">
        <f>Асгат!E78+Баяндэлгэр!E78+Dariganga!E78+munkhhaan!E78+Naran!E78+Ongon!E78+sukhbaatar!E78+Tuvshinshiree!E78+'Tumentsogt '!E78+'Uulbayan '!E78+khalzan!E78+erdenetsagaan!E78+'Baruu-Urt '!E78</f>
        <v>6217</v>
      </c>
      <c r="F78" s="49">
        <f>Асгат!F78+Баяндэлгэр!F78+Dariganga!F78+munkhhaan!F78+Naran!F78+Ongon!F78+sukhbaatar!F78+Tuvshinshiree!F78+'Tumentsogt '!F78+'Uulbayan '!F78+khalzan!F78+erdenetsagaan!F78+'Baruu-Urt '!F78</f>
        <v>6292</v>
      </c>
      <c r="G78" s="49">
        <f>Асгат!G78+Баяндэлгэр!G78+Dariganga!G78+munkhhaan!G78+Naran!G78+Ongon!G78+sukhbaatar!G78+Tuvshinshiree!G78+'Tumentsogt '!G78+'Uulbayan '!G78+khalzan!G78+erdenetsagaan!G78+'Baruu-Urt '!G78</f>
        <v>6557</v>
      </c>
      <c r="H78" s="49">
        <f>Асгат!H78+Баяндэлгэр!H78+Dariganga!H78+munkhhaan!H78+Naran!H78+Ongon!H78+sukhbaatar!H78+Tuvshinshiree!H78+'Tumentsogt '!H78+'Uulbayan '!H78+khalzan!H78+erdenetsagaan!H78+'Baruu-Urt '!H78</f>
        <v>6601</v>
      </c>
      <c r="I78" s="49">
        <f>Асгат!I78+Баяндэлгэр!I78+Dariganga!I78+munkhhaan!I78+Naran!I78+Ongon!I78+sukhbaatar!I78+Tuvshinshiree!I78+'Tumentsogt '!I78+'Uulbayan '!I78+khalzan!I78+erdenetsagaan!I78+'Baruu-Urt '!I78</f>
        <v>6658</v>
      </c>
      <c r="J78" s="49">
        <f>Асгат!J78+Баяндэлгэр!J78+Dariganga!J78+munkhhaan!J78+Naran!J78+Ongon!J78+sukhbaatar!J78+Tuvshinshiree!J78+'Tumentsogt '!J78+'Uulbayan '!J78+khalzan!J78+erdenetsagaan!J78+'Baruu-Urt '!J78</f>
        <v>6920</v>
      </c>
      <c r="K78" s="49">
        <f>Асгат!K78+Баяндэлгэр!K78+Dariganga!K78+munkhhaan!K78+Naran!K78+Ongon!K78+sukhbaatar!K78+Tuvshinshiree!K78+'Tumentsogt '!K78+'Uulbayan '!K78+khalzan!K78+erdenetsagaan!K78+'Baruu-Urt '!K78</f>
        <v>7182</v>
      </c>
      <c r="L78" s="49">
        <f>Асгат!L78+Баяндэлгэр!L78+Dariganga!L78+munkhhaan!L78+Naran!L78+Ongon!L78+sukhbaatar!L78+Tuvshinshiree!L78+'Tumentsogt '!L78+'Uulbayan '!L78+khalzan!L78+erdenetsagaan!L78+'Baruu-Urt '!L78</f>
        <v>7451</v>
      </c>
      <c r="M78" s="49">
        <f>Асгат!M78+Баяндэлгэр!M78+Dariganga!M78+munkhhaan!M78+Naran!M78+Ongon!M78+sukhbaatar!M78+Tuvshinshiree!M78+'Tumentsogt '!M78+'Uulbayan '!M78+khalzan!M78+erdenetsagaan!M78+'Baruu-Urt '!M78</f>
        <v>8123</v>
      </c>
      <c r="N78" s="49">
        <f>Асгат!N78+Баяндэлгэр!N78+Dariganga!N78+munkhhaan!N78+Naran!N78+Ongon!N78+sukhbaatar!N78+Tuvshinshiree!N78+'Tumentsogt '!N78+'Uulbayan '!N78+khalzan!N78+erdenetsagaan!N78+'Baruu-Urt '!N78</f>
        <v>7631</v>
      </c>
      <c r="O78" s="49">
        <f>Асгат!O78+Баяндэлгэр!O78+Dariganga!O78+munkhhaan!O78+Naran!O78+Ongon!O78+sukhbaatar!O78+Tuvshinshiree!O78+'Tumentsogt '!O78+'Uulbayan '!O78+khalzan!O78+erdenetsagaan!O78+'Baruu-Urt '!O78</f>
        <v>7746</v>
      </c>
      <c r="P78" s="49">
        <f>Асгат!P78+Баяндэлгэр!P78+Dariganga!P78+munkhhaan!P78+Naran!P78+Ongon!P78+sukhbaatar!P78+Tuvshinshiree!P78+'Tumentsogt '!P78+'Uulbayan '!P78+khalzan!P78+erdenetsagaan!P78+'Baruu-Urt '!P78</f>
        <v>7949</v>
      </c>
      <c r="Q78" s="110">
        <v>8758</v>
      </c>
      <c r="R78" s="147">
        <f t="shared" si="22"/>
        <v>809</v>
      </c>
      <c r="S78" s="127">
        <f t="shared" si="23"/>
        <v>110.17738080261668</v>
      </c>
    </row>
    <row r="79" spans="1:19" s="16" customFormat="1" ht="13.5" customHeight="1" x14ac:dyDescent="0.2">
      <c r="A79" s="122">
        <v>74</v>
      </c>
      <c r="B79" s="205"/>
      <c r="C79" s="119" t="s">
        <v>79</v>
      </c>
      <c r="D79" s="120" t="s">
        <v>23</v>
      </c>
      <c r="E79" s="49">
        <f>Асгат!E79+Баяндэлгэр!E79+Dariganga!E79+munkhhaan!E79+Naran!E79+Ongon!E79+sukhbaatar!E79+Tuvshinshiree!E79+'Tumentsogt '!E79+'Uulbayan '!E79+khalzan!E79+erdenetsagaan!E79+'Baruu-Urt '!E79</f>
        <v>1275</v>
      </c>
      <c r="F79" s="49">
        <f>Асгат!F79+Баяндэлгэр!F79+Dariganga!F79+munkhhaan!F79+Naran!F79+Ongon!F79+sukhbaatar!F79+Tuvshinshiree!F79+'Tumentsogt '!F79+'Uulbayan '!F79+khalzan!F79+erdenetsagaan!F79+'Baruu-Urt '!F79</f>
        <v>1380</v>
      </c>
      <c r="G79" s="49">
        <f>Асгат!G79+Баяндэлгэр!G79+Dariganga!G79+munkhhaan!G79+Naran!G79+Ongon!G79+sukhbaatar!G79+Tuvshinshiree!G79+'Tumentsogt '!G79+'Uulbayan '!G79+khalzan!G79+erdenetsagaan!G79+'Baruu-Urt '!G79</f>
        <v>1292</v>
      </c>
      <c r="H79" s="49">
        <f>Асгат!H79+Баяндэлгэр!H79+Dariganga!H79+munkhhaan!H79+Naran!H79+Ongon!H79+sukhbaatar!H79+Tuvshinshiree!H79+'Tumentsogt '!H79+'Uulbayan '!H79+khalzan!H79+erdenetsagaan!H79+'Baruu-Urt '!H79</f>
        <v>1259</v>
      </c>
      <c r="I79" s="49">
        <f>Асгат!I79+Баяндэлгэр!I79+Dariganga!I79+munkhhaan!I79+Naran!I79+Ongon!I79+sukhbaatar!I79+Tuvshinshiree!I79+'Tumentsogt '!I79+'Uulbayan '!I79+khalzan!I79+erdenetsagaan!I79+'Baruu-Urt '!I79</f>
        <v>871</v>
      </c>
      <c r="J79" s="49">
        <f>Асгат!J79+Баяндэлгэр!J79+Dariganga!J79+munkhhaan!J79+Naran!J79+Ongon!J79+sukhbaatar!J79+Tuvshinshiree!J79+'Tumentsogt '!J79+'Uulbayan '!J79+khalzan!J79+erdenetsagaan!J79+'Baruu-Urt '!J79</f>
        <v>862</v>
      </c>
      <c r="K79" s="49">
        <f>Асгат!K79+Баяндэлгэр!K79+Dariganga!K79+munkhhaan!K79+Naran!K79+Ongon!K79+sukhbaatar!K79+Tuvshinshiree!K79+'Tumentsogt '!K79+'Uulbayan '!K79+khalzan!K79+erdenetsagaan!K79+'Baruu-Urt '!K79</f>
        <v>762</v>
      </c>
      <c r="L79" s="49">
        <f>Асгат!L79+Баяндэлгэр!L79+Dariganga!L79+munkhhaan!L79+Naran!L79+Ongon!L79+sukhbaatar!L79+Tuvshinshiree!L79+'Tumentsogt '!L79+'Uulbayan '!L79+khalzan!L79+erdenetsagaan!L79+'Baruu-Urt '!L79</f>
        <v>1202</v>
      </c>
      <c r="M79" s="49">
        <f>Асгат!M79+Баяндэлгэр!M79+Dariganga!M79+munkhhaan!M79+Naran!M79+Ongon!M79+sukhbaatar!M79+Tuvshinshiree!M79+'Tumentsogt '!M79+'Uulbayan '!M79+khalzan!M79+erdenetsagaan!M79+'Baruu-Urt '!M79</f>
        <v>823</v>
      </c>
      <c r="N79" s="49">
        <f>Асгат!N79+Баяндэлгэр!N79+Dariganga!N79+munkhhaan!N79+Naran!N79+Ongon!N79+sukhbaatar!N79+Tuvshinshiree!N79+'Tumentsogt '!N79+'Uulbayan '!N79+khalzan!N79+erdenetsagaan!N79+'Baruu-Urt '!N79</f>
        <v>1249</v>
      </c>
      <c r="O79" s="49">
        <f>Асгат!O79+Баяндэлгэр!O79+Dariganga!O79+munkhhaan!O79+Naran!O79+Ongon!O79+sukhbaatar!O79+Tuvshinshiree!O79+'Tumentsogt '!O79+'Uulbayan '!O79+khalzan!O79+erdenetsagaan!O79+'Baruu-Urt '!O79</f>
        <v>1190</v>
      </c>
      <c r="P79" s="49">
        <f>Асгат!P79+Баяндэлгэр!P79+Dariganga!P79+munkhhaan!P79+Naran!P79+Ongon!P79+sukhbaatar!P79+Tuvshinshiree!P79+'Tumentsogt '!P79+'Uulbayan '!P79+khalzan!P79+erdenetsagaan!P79+'Baruu-Urt '!P79</f>
        <v>1317</v>
      </c>
      <c r="Q79" s="110">
        <v>1077</v>
      </c>
      <c r="R79" s="147">
        <f t="shared" si="22"/>
        <v>-240</v>
      </c>
      <c r="S79" s="127">
        <f t="shared" si="23"/>
        <v>81.776765375854211</v>
      </c>
    </row>
    <row r="80" spans="1:19" s="16" customFormat="1" ht="13.5" customHeight="1" x14ac:dyDescent="0.2">
      <c r="A80" s="122">
        <v>75</v>
      </c>
      <c r="B80" s="202" t="s">
        <v>80</v>
      </c>
      <c r="C80" s="202"/>
      <c r="D80" s="120" t="s">
        <v>23</v>
      </c>
      <c r="E80" s="49">
        <f>Асгат!E80+Баяндэлгэр!E80+Dariganga!E80+munkhhaan!E80+Naran!E80+Ongon!E80+sukhbaatar!E80+Tuvshinshiree!E80+'Tumentsogt '!E80+'Uulbayan '!E80+khalzan!E80+erdenetsagaan!E80+'Baruu-Urt '!E80</f>
        <v>6917</v>
      </c>
      <c r="F80" s="49">
        <f>Асгат!F80+Баяндэлгэр!F80+Dariganga!F80+munkhhaan!F80+Naran!F80+Ongon!F80+sukhbaatar!F80+Tuvshinshiree!F80+'Tumentsogt '!F80+'Uulbayan '!F80+khalzan!F80+erdenetsagaan!F80+'Baruu-Urt '!F80</f>
        <v>7148</v>
      </c>
      <c r="G80" s="49">
        <f>Асгат!G80+Баяндэлгэр!G80+Dariganga!G80+munkhhaan!G80+Naran!G80+Ongon!G80+sukhbaatar!G80+Tuvshinshiree!G80+'Tumentsogt '!G80+'Uulbayan '!G80+khalzan!G80+erdenetsagaan!G80+'Baruu-Urt '!G80</f>
        <v>6725</v>
      </c>
      <c r="H80" s="49">
        <f>Асгат!H80+Баяндэлгэр!H80+Dariganga!H80+munkhhaan!H80+Naran!H80+Ongon!H80+sukhbaatar!H80+Tuvshinshiree!H80+'Tumentsogt '!H80+'Uulbayan '!H80+khalzan!H80+erdenetsagaan!H80+'Baruu-Urt '!H80</f>
        <v>6825</v>
      </c>
      <c r="I80" s="49">
        <f>Асгат!I80+Баяндэлгэр!I80+Dariganga!I80+munkhhaan!I80+Naran!I80+Ongon!I80+sukhbaatar!I80+Tuvshinshiree!I80+'Tumentsogt '!I80+'Uulbayan '!I80+khalzan!I80+erdenetsagaan!I80+'Baruu-Urt '!I80</f>
        <v>6399</v>
      </c>
      <c r="J80" s="49">
        <f>Асгат!J80+Баяндэлгэр!J80+Dariganga!J80+munkhhaan!J80+Naran!J80+Ongon!J80+sukhbaatar!J80+Tuvshinshiree!J80+'Tumentsogt '!J80+'Uulbayan '!J80+khalzan!J80+erdenetsagaan!J80+'Baruu-Urt '!J80</f>
        <v>6285</v>
      </c>
      <c r="K80" s="49">
        <f>Асгат!K80+Баяндэлгэр!K80+Dariganga!K80+munkhhaan!K80+Naran!K80+Ongon!K80+sukhbaatar!K80+Tuvshinshiree!K80+'Tumentsogt '!K80+'Uulbayan '!K80+khalzan!K80+erdenetsagaan!K80+'Baruu-Urt '!K80</f>
        <v>6283</v>
      </c>
      <c r="L80" s="49">
        <f>Асгат!L80+Баяндэлгэр!L80+Dariganga!L80+munkhhaan!L80+Naran!L80+Ongon!L80+sukhbaatar!L80+Tuvshinshiree!L80+'Tumentsogt '!L80+'Uulbayan '!L80+khalzan!L80+erdenetsagaan!L80+'Baruu-Urt '!L80</f>
        <v>6398</v>
      </c>
      <c r="M80" s="49">
        <f>Асгат!M80+Баяндэлгэр!M80+Dariganga!M80+munkhhaan!M80+Naran!M80+Ongon!M80+sukhbaatar!M80+Tuvshinshiree!M80+'Tumentsogt '!M80+'Uulbayan '!M80+khalzan!M80+erdenetsagaan!M80+'Baruu-Urt '!M80</f>
        <v>6582</v>
      </c>
      <c r="N80" s="49">
        <f>Асгат!N80+Баяндэлгэр!N80+Dariganga!N80+munkhhaan!N80+Naran!N80+Ongon!N80+sukhbaatar!N80+Tuvshinshiree!N80+'Tumentsogt '!N80+'Uulbayan '!N80+khalzan!N80+erdenetsagaan!N80+'Baruu-Urt '!N80</f>
        <v>6420</v>
      </c>
      <c r="O80" s="49">
        <f>Асгат!O80+Баяндэлгэр!O80+Dariganga!O80+munkhhaan!O80+Naran!O80+Ongon!O80+sukhbaatar!O80+Tuvshinshiree!O80+'Tumentsogt '!O80+'Uulbayan '!O80+khalzan!O80+erdenetsagaan!O80+'Baruu-Urt '!O80</f>
        <v>6210</v>
      </c>
      <c r="P80" s="49">
        <f>Асгат!P80+Баяндэлгэр!P80+Dariganga!P80+munkhhaan!P80+Naran!P80+Ongon!P80+sukhbaatar!P80+Tuvshinshiree!P80+'Tumentsogt '!P80+'Uulbayan '!P80+khalzan!P80+erdenetsagaan!P80+'Baruu-Urt '!P80</f>
        <v>6140</v>
      </c>
      <c r="Q80" s="110">
        <v>6334</v>
      </c>
      <c r="R80" s="147">
        <f t="shared" si="22"/>
        <v>194</v>
      </c>
      <c r="S80" s="127">
        <f t="shared" si="23"/>
        <v>103.15960912052118</v>
      </c>
    </row>
    <row r="81" spans="1:19" s="16" customFormat="1" ht="13.5" customHeight="1" x14ac:dyDescent="0.2">
      <c r="A81" s="122">
        <v>76</v>
      </c>
      <c r="B81" s="199" t="s">
        <v>81</v>
      </c>
      <c r="C81" s="199"/>
      <c r="D81" s="120" t="s">
        <v>82</v>
      </c>
      <c r="E81" s="83">
        <f>Асгат!E81+Баяндэлгэр!E81+Dariganga!E81+munkhhaan!E81+Naran!E81+Ongon!E81+sukhbaatar!E81+Tuvshinshiree!E81+'Tumentsogt '!E81+'Uulbayan '!E81+khalzan!E81+erdenetsagaan!E81+'Baruu-Urt '!E81</f>
        <v>323.60000000000002</v>
      </c>
      <c r="F81" s="83">
        <f>Асгат!F81+Баяндэлгэр!F81+Dariganga!F81+munkhhaan!F81+Naran!F81+Ongon!F81+sukhbaatar!F81+Tuvshinshiree!F81+'Tumentsogt '!F81+'Uulbayan '!F81+khalzan!F81+erdenetsagaan!F81+'Baruu-Urt '!F81</f>
        <v>366.40000000000003</v>
      </c>
      <c r="G81" s="83">
        <f>Асгат!G81+Баяндэлгэр!G81+Dariganga!G81+munkhhaan!G81+Naran!G81+Ongon!G81+sukhbaatar!G81+Tuvshinshiree!G81+'Tumentsogt '!G81+'Uulbayan '!G81+khalzan!G81+erdenetsagaan!G81+'Baruu-Urt '!G81</f>
        <v>437.4</v>
      </c>
      <c r="H81" s="83">
        <f>Асгат!H81+Баяндэлгэр!H81+Dariganga!H81+munkhhaan!H81+Naran!H81+Ongon!H81+sukhbaatar!H81+Tuvshinshiree!H81+'Tumentsogt '!H81+'Uulbayan '!H81+khalzan!H81+erdenetsagaan!H81+'Baruu-Urt '!H81</f>
        <v>647.5</v>
      </c>
      <c r="I81" s="83">
        <f>Асгат!I81+Баяндэлгэр!I81+Dariganga!I81+munkhhaan!I81+Naran!I81+Ongon!I81+sukhbaatar!I81+Tuvshinshiree!I81+'Tumentsogt '!I81+'Uulbayan '!I81+khalzan!I81+erdenetsagaan!I81+'Baruu-Urt '!I81</f>
        <v>683.2</v>
      </c>
      <c r="J81" s="83">
        <f>Асгат!J81+Баяндэлгэр!J81+Dariganga!J81+munkhhaan!J81+Naran!J81+Ongon!J81+sukhbaatar!J81+Tuvshinshiree!J81+'Tumentsogt '!J81+'Uulbayan '!J81+khalzan!J81+erdenetsagaan!J81+'Baruu-Urt '!J81</f>
        <v>709.8</v>
      </c>
      <c r="K81" s="83">
        <f>Асгат!K81+Баяндэлгэр!K81+Dariganga!K81+munkhhaan!K81+Naran!K81+Ongon!K81+sukhbaatar!K81+Tuvshinshiree!K81+'Tumentsogt '!K81+'Uulbayan '!K81+khalzan!K81+erdenetsagaan!K81+'Baruu-Urt '!K81</f>
        <v>713.6</v>
      </c>
      <c r="L81" s="83">
        <f>Асгат!L81+Баяндэлгэр!L81+Dariganga!L81+munkhhaan!L81+Naran!L81+Ongon!L81+sukhbaatar!L81+Tuvshinshiree!L81+'Tumentsogt '!L81+'Uulbayan '!L81+khalzan!L81+erdenetsagaan!L81+'Baruu-Urt '!L81</f>
        <v>601</v>
      </c>
      <c r="M81" s="83">
        <f>Асгат!M81+Баяндэлгэр!M81+Dariganga!M81+munkhhaan!M81+Naran!M81+Ongon!M81+sukhbaatar!M81+Tuvshinshiree!M81+'Tumentsogt '!M81+'Uulbayan '!M81+khalzan!M81+erdenetsagaan!M81+'Baruu-Urt '!M81</f>
        <v>514.59999999999991</v>
      </c>
      <c r="N81" s="83">
        <f>Асгат!N81+Баяндэлгэр!N81+Dariganga!N81+munkhhaan!N81+Naran!N81+Ongon!N81+sukhbaatar!N81+Tuvshinshiree!N81+'Tumentsogt '!N81+'Uulbayan '!N81+khalzan!N81+erdenetsagaan!N81+'Baruu-Urt '!N81</f>
        <v>572.4</v>
      </c>
      <c r="O81" s="49">
        <f>Асгат!O81+Баяндэлгэр!O81+Dariganga!O81+munkhhaan!O81+Naran!O81+Ongon!O81+sukhbaatar!O81+Tuvshinshiree!O81+'Tumentsogt '!O81+'Uulbayan '!O81+khalzan!O81+erdenetsagaan!O81+'Baruu-Urt '!O81</f>
        <v>527.69999999999993</v>
      </c>
      <c r="P81" s="49">
        <f>Асгат!P81+Баяндэлгэр!P81+Dariganga!P81+munkhhaan!P81+Naran!P81+Ongon!P81+sukhbaatar!P81+Tuvshinshiree!P81+'Tumentsogt '!P81+'Uulbayan '!P81+khalzan!P81+erdenetsagaan!P81+'Baruu-Urt '!P81</f>
        <v>516.1</v>
      </c>
      <c r="Q81" s="190">
        <v>569.79999999999995</v>
      </c>
      <c r="R81" s="147">
        <f t="shared" si="22"/>
        <v>53.699999999999932</v>
      </c>
      <c r="S81" s="127">
        <f t="shared" si="23"/>
        <v>110.40496027901567</v>
      </c>
    </row>
    <row r="82" spans="1:19" s="16" customFormat="1" ht="13.5" customHeight="1" x14ac:dyDescent="0.2">
      <c r="A82" s="122">
        <v>77</v>
      </c>
      <c r="B82" s="199" t="s">
        <v>83</v>
      </c>
      <c r="C82" s="199"/>
      <c r="D82" s="120" t="s">
        <v>82</v>
      </c>
      <c r="E82" s="86">
        <f>Асгат!E82+Баяндэлгэр!E82+Dariganga!E82+munkhhaan!E82+Naran!E82+Ongon!E82+sukhbaatar!E82+Tuvshinshiree!E82+'Tumentsogt '!E82+'Uulbayan '!E82+khalzan!E82+erdenetsagaan!E82+'Baruu-Urt '!E82</f>
        <v>182.2</v>
      </c>
      <c r="F82" s="86">
        <f>Асгат!F82+Баяндэлгэр!F82+Dariganga!F82+munkhhaan!F82+Naran!F82+Ongon!F82+sukhbaatar!F82+Tuvshinshiree!F82+'Tumentsogt '!F82+'Uulbayan '!F82+khalzan!F82+erdenetsagaan!F82+'Baruu-Urt '!F82</f>
        <v>176</v>
      </c>
      <c r="G82" s="86">
        <f>Асгат!G82+Баяндэлгэр!G82+Dariganga!G82+munkhhaan!G82+Naran!G82+Ongon!G82+sukhbaatar!G82+Tuvshinshiree!G82+'Tumentsogt '!G82+'Uulbayan '!G82+khalzan!G82+erdenetsagaan!G82+'Baruu-Urt '!G82</f>
        <v>217.20000000000002</v>
      </c>
      <c r="H82" s="86">
        <f>Асгат!H82+Баяндэлгэр!H82+Dariganga!H82+munkhhaan!H82+Naran!H82+Ongon!H82+sukhbaatar!H82+Tuvshinshiree!H82+'Tumentsogt '!H82+'Uulbayan '!H82+khalzan!H82+erdenetsagaan!H82+'Baruu-Urt '!H82</f>
        <v>212.07</v>
      </c>
      <c r="I82" s="86">
        <f>Асгат!I82+Баяндэлгэр!I82+Dariganga!I82+munkhhaan!I82+Naran!I82+Ongon!I82+sukhbaatar!I82+Tuvshinshiree!I82+'Tumentsogt '!I82+'Uulbayan '!I82+khalzan!I82+erdenetsagaan!I82+'Baruu-Urt '!I82</f>
        <v>223.10000000000002</v>
      </c>
      <c r="J82" s="86">
        <f>Асгат!J82+Баяндэлгэр!J82+Dariganga!J82+munkhhaan!J82+Naran!J82+Ongon!J82+sukhbaatar!J82+Tuvshinshiree!J82+'Tumentsogt '!J82+'Uulbayan '!J82+khalzan!J82+erdenetsagaan!J82+'Baruu-Urt '!J82</f>
        <v>272.70000000000005</v>
      </c>
      <c r="K82" s="86">
        <f>Асгат!K82+Баяндэлгэр!K82+Dariganga!K82+munkhhaan!K82+Naran!K82+Ongon!K82+sukhbaatar!K82+Tuvshinshiree!K82+'Tumentsogt '!K82+'Uulbayan '!K82+khalzan!K82+erdenetsagaan!K82+'Baruu-Urt '!K82</f>
        <v>352.04</v>
      </c>
      <c r="L82" s="86">
        <f>Асгат!L82+Баяндэлгэр!L82+Dariganga!L82+munkhhaan!L82+Naran!L82+Ongon!L82+sukhbaatar!L82+Tuvshinshiree!L82+'Tumentsogt '!L82+'Uulbayan '!L82+khalzan!L82+erdenetsagaan!L82+'Baruu-Urt '!L82</f>
        <v>237.14600000000002</v>
      </c>
      <c r="M82" s="86">
        <f>Асгат!M82+Баяндэлгэр!M82+Dariganga!M82+munkhhaan!M82+Naran!M82+Ongon!M82+sukhbaatar!M82+Tuvshinshiree!M82+'Tumentsogt '!M82+'Uulbayan '!M82+khalzan!M82+erdenetsagaan!M82+'Baruu-Urt '!M82</f>
        <v>245.79999999999998</v>
      </c>
      <c r="N82" s="86">
        <f>Асгат!N82+Баяндэлгэр!N82+Dariganga!N82+munkhhaan!N82+Naran!N82+Ongon!N82+sukhbaatar!N82+Tuvshinshiree!N82+'Tumentsogt '!N82+'Uulbayan '!N82+khalzan!N82+erdenetsagaan!N82+'Baruu-Urt '!N82</f>
        <v>256</v>
      </c>
      <c r="O82" s="49">
        <f>Асгат!O82+Баяндэлгэр!O82+Dariganga!O82+munkhhaan!O82+Naran!O82+Ongon!O82+sukhbaatar!O82+Tuvshinshiree!O82+'Tumentsogt '!O82+'Uulbayan '!O82+khalzan!O82+erdenetsagaan!O82+'Baruu-Urt '!O82</f>
        <v>244.9</v>
      </c>
      <c r="P82" s="49">
        <f>Асгат!P82+Баяндэлгэр!P82+Dariganga!P82+munkhhaan!P82+Naran!P82+Ongon!P82+sukhbaatar!P82+Tuvshinshiree!P82+'Tumentsogt '!P82+'Uulbayan '!P82+khalzan!P82+erdenetsagaan!P82+'Baruu-Urt '!P82</f>
        <v>207.6</v>
      </c>
      <c r="Q82" s="194">
        <v>320.3</v>
      </c>
      <c r="R82" s="147">
        <f t="shared" si="22"/>
        <v>112.70000000000002</v>
      </c>
      <c r="S82" s="127">
        <f t="shared" si="23"/>
        <v>154.28709055876686</v>
      </c>
    </row>
    <row r="83" spans="1:19" s="16" customFormat="1" ht="13.5" customHeight="1" x14ac:dyDescent="0.2">
      <c r="A83" s="122">
        <v>78</v>
      </c>
      <c r="B83" s="199" t="s">
        <v>84</v>
      </c>
      <c r="C83" s="199"/>
      <c r="D83" s="120" t="s">
        <v>82</v>
      </c>
      <c r="E83" s="49">
        <f>Асгат!E83+Баяндэлгэр!E83+Dariganga!E83+munkhhaan!E83+Naran!E83+Ongon!E83+sukhbaatar!E83+Tuvshinshiree!E83+'Tumentsogt '!E83+'Uulbayan '!E83+khalzan!E83+erdenetsagaan!E83+'Baruu-Urt '!E83</f>
        <v>7750</v>
      </c>
      <c r="F83" s="49">
        <f>Асгат!F83+Баяндэлгэр!F83+Dariganga!F83+munkhhaan!F83+Naran!F83+Ongon!F83+sukhbaatar!F83+Tuvshinshiree!F83+'Tumentsogt '!F83+'Uulbayan '!F83+khalzan!F83+erdenetsagaan!F83+'Baruu-Urt '!F83</f>
        <v>7222</v>
      </c>
      <c r="G83" s="49">
        <f>Асгат!G83+Баяндэлгэр!G83+Dariganga!G83+munkhhaan!G83+Naran!G83+Ongon!G83+sukhbaatar!G83+Tuvshinshiree!G83+'Tumentsogt '!G83+'Uulbayan '!G83+khalzan!G83+erdenetsagaan!G83+'Baruu-Urt '!G83</f>
        <v>12154</v>
      </c>
      <c r="H83" s="49">
        <f>Асгат!H83+Баяндэлгэр!H83+Dariganga!H83+munkhhaan!H83+Naran!H83+Ongon!H83+sukhbaatar!H83+Tuvshinshiree!H83+'Tumentsogt '!H83+'Uulbayan '!H83+khalzan!H83+erdenetsagaan!H83+'Baruu-Urt '!H83</f>
        <v>10962.5</v>
      </c>
      <c r="I83" s="49">
        <f>Асгат!I83+Баяндэлгэр!I83+Dariganga!I83+munkhhaan!I83+Naran!I83+Ongon!I83+sukhbaatar!I83+Tuvshinshiree!I83+'Tumentsogt '!I83+'Uulbayan '!I83+khalzan!I83+erdenetsagaan!I83+'Baruu-Urt '!I83</f>
        <v>11765</v>
      </c>
      <c r="J83" s="49">
        <f>Асгат!J83+Баяндэлгэр!J83+Dariganga!J83+munkhhaan!J83+Naran!J83+Ongon!J83+sukhbaatar!J83+Tuvshinshiree!J83+'Tumentsogt '!J83+'Uulbayan '!J83+khalzan!J83+erdenetsagaan!J83+'Baruu-Urt '!J83</f>
        <v>11948.5</v>
      </c>
      <c r="K83" s="49">
        <f>Асгат!K83+Баяндэлгэр!K83+Dariganga!K83+munkhhaan!K83+Naran!K83+Ongon!K83+sukhbaatar!K83+Tuvshinshiree!K83+'Tumentsogt '!K83+'Uulbayan '!K83+khalzan!K83+erdenetsagaan!K83+'Baruu-Urt '!K83</f>
        <v>12883</v>
      </c>
      <c r="L83" s="49">
        <f>Асгат!L83+Баяндэлгэр!L83+Dariganga!L83+munkhhaan!L83+Naran!L83+Ongon!L83+sukhbaatar!L83+Tuvshinshiree!L83+'Tumentsogt '!L83+'Uulbayan '!L83+khalzan!L83+erdenetsagaan!L83+'Baruu-Urt '!L83</f>
        <v>19914</v>
      </c>
      <c r="M83" s="49">
        <f>Асгат!M83+Баяндэлгэр!M83+Dariganga!M83+munkhhaan!M83+Naran!M83+Ongon!M83+sukhbaatar!M83+Tuvshinshiree!M83+'Tumentsogt '!M83+'Uulbayan '!M83+khalzan!M83+erdenetsagaan!M83+'Baruu-Urt '!M83</f>
        <v>49235.999999999993</v>
      </c>
      <c r="N83" s="49">
        <f>Асгат!N83+Баяндэлгэр!N83+Dariganga!N83+munkhhaan!N83+Naran!N83+Ongon!N83+sukhbaatar!N83+Tuvshinshiree!N83+'Tumentsogt '!N83+'Uulbayan '!N83+khalzan!N83+erdenetsagaan!N83+'Baruu-Urt '!N83</f>
        <v>27891.199999999997</v>
      </c>
      <c r="O83" s="35">
        <f>Асгат!O83+Баяндэлгэр!O83+Dariganga!O83+munkhhaan!O83+Naran!O83+Ongon!O83+sukhbaatar!O83+Tuvshinshiree!O83+'Tumentsogt '!O83+'Uulbayan '!O83+[1]khalzan!O83+erdenetsagaan!O83+'Baruu-Urt '!O83</f>
        <v>14972.5</v>
      </c>
      <c r="P83" s="35">
        <f>Асгат!P83+Баяндэлгэр!P83+Dariganga!P83+munkhhaan!P83+Naran!P83+Ongon!P83+sukhbaatar!P83+Tuvshinshiree!P83+'Tumentsogt '!P83+'Uulbayan '!P83+[1]khalzan!P83+erdenetsagaan!P83+'Baruu-Urt '!P83</f>
        <v>16461.099999999999</v>
      </c>
      <c r="Q83" s="110">
        <v>15444.1</v>
      </c>
      <c r="R83" s="147">
        <f t="shared" si="22"/>
        <v>-1016.9999999999982</v>
      </c>
      <c r="S83" s="127">
        <f t="shared" si="23"/>
        <v>93.821798057237984</v>
      </c>
    </row>
    <row r="84" spans="1:19" s="16" customFormat="1" ht="13.5" customHeight="1" x14ac:dyDescent="0.2">
      <c r="A84" s="122">
        <v>79</v>
      </c>
      <c r="B84" s="199" t="s">
        <v>85</v>
      </c>
      <c r="C84" s="199"/>
      <c r="D84" s="120" t="s">
        <v>82</v>
      </c>
      <c r="E84" s="83">
        <f>Асгат!E84+Баяндэлгэр!E84+Dariganga!E84+munkhhaan!E84+Naran!E84+Ongon!E84+sukhbaatar!E84+Tuvshinshiree!E84+'Tumentsogt '!E84+'Uulbayan '!E84+khalzan!E84+erdenetsagaan!E84+'Baruu-Urt '!E84</f>
        <v>1271.5999999999999</v>
      </c>
      <c r="F84" s="83">
        <f>Асгат!F84+Баяндэлгэр!F84+Dariganga!F84+munkhhaan!F84+Naran!F84+Ongon!F84+sukhbaatar!F84+Tuvshinshiree!F84+'Tumentsogt '!F84+'Uulbayan '!F84+khalzan!F84+erdenetsagaan!F84+'Baruu-Urt '!F84</f>
        <v>1026.5</v>
      </c>
      <c r="G84" s="83">
        <f>Асгат!G84+Баяндэлгэр!G84+Dariganga!G84+munkhhaan!G84+Naran!G84+Ongon!G84+sukhbaatar!G84+Tuvshinshiree!G84+'Tumentsogt '!G84+'Uulbayan '!G84+khalzan!G84+erdenetsagaan!G84+'Baruu-Urt '!G84</f>
        <v>1677</v>
      </c>
      <c r="H84" s="83">
        <f>Асгат!H84+Баяндэлгэр!H84+Dariganga!H84+munkhhaan!H84+Naran!H84+Ongon!H84+sukhbaatar!H84+Tuvshinshiree!H84+'Tumentsogt '!H84+'Uulbayan '!H84+khalzan!H84+erdenetsagaan!H84+'Baruu-Urt '!H84</f>
        <v>729.2</v>
      </c>
      <c r="I84" s="83">
        <f>Асгат!I84+Баяндэлгэр!I84+Dariganga!I84+munkhhaan!I84+Naran!I84+Ongon!I84+sukhbaatar!I84+Tuvshinshiree!I84+'Tumentsogt '!I84+'Uulbayan '!I84+khalzan!I84+erdenetsagaan!I84+'Baruu-Urt '!I84</f>
        <v>731</v>
      </c>
      <c r="J84" s="83">
        <f>Асгат!J84+Баяндэлгэр!J84+Dariganga!J84+munkhhaan!J84+Naran!J84+Ongon!J84+sukhbaatar!J84+Tuvshinshiree!J84+'Tumentsogt '!J84+'Uulbayan '!J84+khalzan!J84+erdenetsagaan!J84+'Baruu-Urt '!J84</f>
        <v>657.5</v>
      </c>
      <c r="K84" s="83">
        <f>Асгат!K84+Баяндэлгэр!K84+Dariganga!K84+munkhhaan!K84+Naran!K84+Ongon!K84+sukhbaatar!K84+Tuvshinshiree!K84+'Tumentsogt '!K84+'Uulbayan '!K84+khalzan!K84+erdenetsagaan!K84+'Baruu-Urt '!K84</f>
        <v>250.5</v>
      </c>
      <c r="L84" s="83">
        <f>Асгат!L84+Баяндэлгэр!L84+Dariganga!L84+munkhhaan!L84+Naran!L84+Ongon!L84+sukhbaatar!L84+Tuvshinshiree!L84+'Tumentsogt '!L84+'Uulbayan '!L84+khalzan!L84+erdenetsagaan!L84+'Baruu-Urt '!L84</f>
        <v>298.87</v>
      </c>
      <c r="M84" s="83">
        <f>Асгат!M84+Баяндэлгэр!M84+Dariganga!M84+munkhhaan!M84+Naran!M84+Ongon!M84+sukhbaatar!M84+Tuvshinshiree!M84+'Tumentsogt '!M84+'Uulbayan '!M84+khalzan!M84+erdenetsagaan!M84+'Baruu-Urt '!M84</f>
        <v>229.4</v>
      </c>
      <c r="N84" s="83">
        <f>Асгат!N84+Баяндэлгэр!N84+Dariganga!N84+munkhhaan!N84+Naran!N84+Ongon!N84+sukhbaatar!N84+Tuvshinshiree!N84+'Tumentsogt '!N84+'Uulbayan '!N84+khalzan!N84+erdenetsagaan!N84+'Baruu-Urt '!N84</f>
        <v>237.1</v>
      </c>
      <c r="O84" s="191">
        <v>341.7</v>
      </c>
      <c r="P84" s="191">
        <v>252.7</v>
      </c>
      <c r="Q84" s="190">
        <v>360.4</v>
      </c>
      <c r="R84" s="147">
        <f t="shared" si="22"/>
        <v>107.69999999999999</v>
      </c>
      <c r="S84" s="127">
        <f t="shared" si="23"/>
        <v>142.61970716264344</v>
      </c>
    </row>
    <row r="85" spans="1:19" s="16" customFormat="1" ht="13.5" customHeight="1" x14ac:dyDescent="0.2">
      <c r="A85" s="122">
        <v>80</v>
      </c>
      <c r="B85" s="199" t="s">
        <v>86</v>
      </c>
      <c r="C85" s="199"/>
      <c r="D85" s="120" t="s">
        <v>7</v>
      </c>
      <c r="E85" s="49">
        <f>Асгат!E85+Баяндэлгэр!E85+Dariganga!E85+munkhhaan!E85+Naran!E85+Ongon!E85+sukhbaatar!E85+Tuvshinshiree!E85+'Tumentsogt '!E85+'Uulbayan '!E85+khalzan!E85+erdenetsagaan!E85+'Baruu-Urt '!E85</f>
        <v>15</v>
      </c>
      <c r="F85" s="49">
        <f>Асгат!F85+Баяндэлгэр!F85+Dariganga!F85+munkhhaan!F85+Naran!F85+Ongon!F85+sukhbaatar!F85+Tuvshinshiree!F85+'Tumentsogt '!F85+'Uulbayan '!F85+khalzan!F85+erdenetsagaan!F85+'Baruu-Urt '!F85</f>
        <v>15</v>
      </c>
      <c r="G85" s="49">
        <f>Асгат!G85+Баяндэлгэр!G85+Dariganga!G85+munkhhaan!G85+Naran!G85+Ongon!G85+sukhbaatar!G85+Tuvshinshiree!G85+'Tumentsogt '!G85+'Uulbayan '!G85+khalzan!G85+erdenetsagaan!G85+'Baruu-Urt '!G85</f>
        <v>15</v>
      </c>
      <c r="H85" s="49">
        <f>Асгат!H85+Баяндэлгэр!H85+Dariganga!H85+munkhhaan!H85+Naran!H85+Ongon!H85+sukhbaatar!H85+Tuvshinshiree!H85+'Tumentsogt '!H85+'Uulbayan '!H85+khalzan!H85+erdenetsagaan!H85+'Baruu-Urt '!H85</f>
        <v>15</v>
      </c>
      <c r="I85" s="49">
        <f>Асгат!I85+Баяндэлгэр!I85+Dariganga!I85+munkhhaan!I85+Naran!I85+Ongon!I85+sukhbaatar!I85+Tuvshinshiree!I85+'Tumentsogt '!I85+'Uulbayan '!I85+khalzan!I85+erdenetsagaan!I85+'Baruu-Urt '!I85</f>
        <v>15</v>
      </c>
      <c r="J85" s="49">
        <f>Асгат!J85+Баяндэлгэр!J85+Dariganga!J85+munkhhaan!J85+Naran!J85+Ongon!J85+sukhbaatar!J85+Tuvshinshiree!J85+'Tumentsogt '!J85+'Uulbayan '!J85+khalzan!J85+erdenetsagaan!J85+'Baruu-Urt '!J85</f>
        <v>17</v>
      </c>
      <c r="K85" s="49">
        <f>Асгат!K85+Баяндэлгэр!K85+Dariganga!K85+munkhhaan!K85+Naran!K85+Ongon!K85+sukhbaatar!K85+Tuvshinshiree!K85+'Tumentsogt '!K85+'Uulbayan '!K85+khalzan!K85+erdenetsagaan!K85+'Baruu-Urt '!K85</f>
        <v>16</v>
      </c>
      <c r="L85" s="49">
        <f>Асгат!L85+Баяндэлгэр!L85+Dariganga!L85+munkhhaan!L85+Naran!L85+Ongon!L85+sukhbaatar!L85+Tuvshinshiree!L85+'Tumentsogt '!L85+'Uulbayan '!L85+khalzan!L85+erdenetsagaan!L85+'Baruu-Urt '!L85</f>
        <v>16</v>
      </c>
      <c r="M85" s="49">
        <f>Асгат!M85+Баяндэлгэр!M85+Dariganga!M85+munkhhaan!M85+Naran!M85+Ongon!M85+sukhbaatar!M85+Tuvshinshiree!M85+'Tumentsogt '!M85+'Uulbayan '!M85+khalzan!M85+erdenetsagaan!M85+'Baruu-Urt '!M85</f>
        <v>16</v>
      </c>
      <c r="N85" s="49">
        <f>Асгат!N85+Баяндэлгэр!N85+Dariganga!N85+munkhhaan!N85+Naran!N85+Ongon!N85+sukhbaatar!N85+Tuvshinshiree!N85+'Tumentsogt '!N85+'Uulbayan '!N85+khalzan!N85+erdenetsagaan!N85+'Baruu-Urt '!N85</f>
        <v>16</v>
      </c>
      <c r="O85" s="49">
        <f>Асгат!O85+Баяндэлгэр!O85+Dariganga!O85+munkhhaan!O85+Naran!O85+Ongon!O85+sukhbaatar!O85+Tuvshinshiree!O85+'Tumentsogt '!O85+'Uulbayan '!O85+khalzan!O85+erdenetsagaan!O85+'Baruu-Urt '!O85</f>
        <v>16</v>
      </c>
      <c r="P85" s="49">
        <f>Асгат!P85+Баяндэлгэр!P85+Dariganga!P85+munkhhaan!P85+Naran!P85+Ongon!P85+sukhbaatar!P85+Tuvshinshiree!P85+'Tumentsogt '!P85+'Uulbayan '!P85+khalzan!P85+erdenetsagaan!P85+'Baruu-Urt '!P85</f>
        <v>16</v>
      </c>
      <c r="Q85" s="49">
        <f>Асгат!Q85+Баяндэлгэр!Q85+Dariganga!Q85+munkhhaan!Q85+Naran!Q85+Ongon!Q85+sukhbaatar!Q85+Tuvshinshiree!Q85+'Tumentsogt '!Q85+'Uulbayan '!Q85+khalzan!Q85+erdenetsagaan!Q85+'Baruu-Urt '!Q85</f>
        <v>16</v>
      </c>
      <c r="R85" s="147">
        <f t="shared" si="22"/>
        <v>0</v>
      </c>
      <c r="S85" s="127">
        <f t="shared" si="23"/>
        <v>100</v>
      </c>
    </row>
    <row r="86" spans="1:19" s="16" customFormat="1" ht="13.5" customHeight="1" x14ac:dyDescent="0.2">
      <c r="A86" s="122">
        <v>81</v>
      </c>
      <c r="B86" s="199" t="s">
        <v>87</v>
      </c>
      <c r="C86" s="199"/>
      <c r="D86" s="120" t="s">
        <v>7</v>
      </c>
      <c r="E86" s="49">
        <f>Асгат!E86+Баяндэлгэр!E86+Dariganga!E86+munkhhaan!E86+Naran!E86+Ongon!E86+sukhbaatar!E86+Tuvshinshiree!E86+'Tumentsogt '!E86+'Uulbayan '!E86+khalzan!E86+erdenetsagaan!E86+'Baruu-Urt '!E86</f>
        <v>375</v>
      </c>
      <c r="F86" s="49">
        <f>Асгат!F86+Баяндэлгэр!F86+Dariganga!F86+munkhhaan!F86+Naran!F86+Ongon!F86+sukhbaatar!F86+Tuvshinshiree!F86+'Tumentsogt '!F86+'Uulbayan '!F86+khalzan!F86+erdenetsagaan!F86+'Baruu-Urt '!F86</f>
        <v>366</v>
      </c>
      <c r="G86" s="49">
        <f>Асгат!G86+Баяндэлгэр!G86+Dariganga!G86+munkhhaan!G86+Naran!G86+Ongon!G86+sukhbaatar!G86+Tuvshinshiree!G86+'Tumentsogt '!G86+'Uulbayan '!G86+khalzan!G86+erdenetsagaan!G86+'Baruu-Urt '!G86</f>
        <v>367</v>
      </c>
      <c r="H86" s="49">
        <f>Асгат!H86+Баяндэлгэр!H86+Dariganga!H86+munkhhaan!H86+Naran!H86+Ongon!H86+sukhbaatar!H86+Tuvshinshiree!H86+'Tumentsogt '!H86+'Uulbayan '!H86+khalzan!H86+erdenetsagaan!H86+'Baruu-Urt '!H86</f>
        <v>368</v>
      </c>
      <c r="I86" s="49">
        <f>Асгат!I86+Баяндэлгэр!I86+Dariganga!I86+munkhhaan!I86+Naran!I86+Ongon!I86+sukhbaatar!I86+Tuvshinshiree!I86+'Tumentsogt '!I86+'Uulbayan '!I86+khalzan!I86+erdenetsagaan!I86+'Baruu-Urt '!I86</f>
        <v>354</v>
      </c>
      <c r="J86" s="49">
        <v>355</v>
      </c>
      <c r="K86" s="49">
        <v>366</v>
      </c>
      <c r="L86" s="49">
        <v>371</v>
      </c>
      <c r="M86" s="49">
        <v>370</v>
      </c>
      <c r="N86" s="49">
        <f>Асгат!N86+Баяндэлгэр!N86+Dariganga!N86+munkhhaan!N86+Naran!N86+Ongon!N86+sukhbaatar!N86+Tuvshinshiree!N86+'Tumentsogt '!N86+'Uulbayan '!N86+khalzan!N86+erdenetsagaan!N86+'Baruu-Urt '!N86</f>
        <v>395</v>
      </c>
      <c r="O86" s="49">
        <f>Асгат!O86+Баяндэлгэр!O86+Dariganga!O86+munkhhaan!O86+Naran!O86+Ongon!O86+sukhbaatar!O86+Tuvshinshiree!O86+'Tumentsogt '!O86+'Uulbayan '!O86+khalzan!O86+erdenetsagaan!O86+'Baruu-Urt '!O86</f>
        <v>402</v>
      </c>
      <c r="P86" s="49">
        <f>Асгат!P86+Баяндэлгэр!P86+Dariganga!P86+munkhhaan!P86+Naran!P86+Ongon!P86+sukhbaatar!P86+Tuvshinshiree!P86+'Tumentsogt '!P86+'Uulbayan '!P86+khalzan!P86+erdenetsagaan!P86+'Baruu-Urt '!P86</f>
        <v>424</v>
      </c>
      <c r="Q86" s="49">
        <f>Асгат!Q86+Баяндэлгэр!Q86+Dariganga!Q86+munkhhaan!Q86+Naran!Q86+Ongon!Q86+sukhbaatar!Q86+Tuvshinshiree!Q86+'Tumentsogt '!Q86+'Uulbayan '!Q86+khalzan!Q86+erdenetsagaan!Q86+'Baruu-Urt '!Q86</f>
        <v>439</v>
      </c>
      <c r="R86" s="147">
        <f t="shared" si="22"/>
        <v>15</v>
      </c>
      <c r="S86" s="127">
        <f t="shared" si="23"/>
        <v>103.53773584905662</v>
      </c>
    </row>
    <row r="87" spans="1:19" s="16" customFormat="1" ht="13.5" customHeight="1" x14ac:dyDescent="0.2">
      <c r="A87" s="122">
        <v>82</v>
      </c>
      <c r="B87" s="199" t="s">
        <v>88</v>
      </c>
      <c r="C87" s="199"/>
      <c r="D87" s="120" t="s">
        <v>23</v>
      </c>
      <c r="E87" s="49">
        <f>Асгат!E87+Баяндэлгэр!E87+Dariganga!E87+munkhhaan!E87+Naran!E87+Ongon!E87+sukhbaatar!E87+Tuvshinshiree!E87+'Tumentsogt '!E87+'Uulbayan '!E87+khalzan!E87+erdenetsagaan!E87+'Baruu-Urt '!E87</f>
        <v>11030</v>
      </c>
      <c r="F87" s="49">
        <f>Асгат!F87+Баяндэлгэр!F87+Dariganga!F87+munkhhaan!F87+Naran!F87+Ongon!F87+sukhbaatar!F87+Tuvshinshiree!F87+'Tumentsogt '!F87+'Uulbayan '!F87+khalzan!F87+erdenetsagaan!F87+'Baruu-Urt '!F87</f>
        <v>10617</v>
      </c>
      <c r="G87" s="49">
        <f>Асгат!G87+Баяндэлгэр!G87+Dariganga!G87+munkhhaan!G87+Naran!G87+Ongon!G87+sukhbaatar!G87+Tuvshinshiree!G87+'Tumentsogt '!G87+'Uulbayan '!G87+khalzan!G87+erdenetsagaan!G87+'Baruu-Urt '!G87</f>
        <v>10346</v>
      </c>
      <c r="H87" s="49">
        <f>Асгат!H87+Баяндэлгэр!H87+Dariganga!H87+munkhhaan!H87+Naran!H87+Ongon!H87+sukhbaatar!H87+Tuvshinshiree!H87+'Tumentsogt '!H87+'Uulbayan '!H87+khalzan!H87+erdenetsagaan!H87+'Baruu-Urt '!H87</f>
        <v>10282</v>
      </c>
      <c r="I87" s="49">
        <f>Асгат!I87+Баяндэлгэр!I87+Dariganga!I87+munkhhaan!I87+Naran!I87+Ongon!I87+sukhbaatar!I87+Tuvshinshiree!I87+'Tumentsogt '!I87+'Uulbayan '!I87+khalzan!I87+erdenetsagaan!I87+'Baruu-Urt '!I87</f>
        <v>9964</v>
      </c>
      <c r="J87" s="49">
        <v>9801</v>
      </c>
      <c r="K87" s="49">
        <f>Асгат!K87+Баяндэлгэр!K87+Dariganga!K87+munkhhaan!K87+Naran!K87+Ongon!K87+sukhbaatar!K87+Tuvshinshiree!K87+'Tumentsogt '!K87+'Uulbayan '!K87+khalzan!K87+erdenetsagaan!K87+'Baruu-Urt '!K87</f>
        <v>10034</v>
      </c>
      <c r="L87" s="49">
        <f>Асгат!L87+Баяндэлгэр!L87+Dariganga!L87+munkhhaan!L87+Naran!L87+Ongon!L87+sukhbaatar!L87+Tuvshinshiree!L87+'Tumentsogt '!L87+'Uulbayan '!L87+khalzan!L87+erdenetsagaan!L87+'Baruu-Urt '!L87</f>
        <v>10471</v>
      </c>
      <c r="M87" s="49">
        <f>Асгат!M87+Баяндэлгэр!M87+Dariganga!M87+munkhhaan!M87+Naran!M87+Ongon!M87+sukhbaatar!M87+Tuvshinshiree!M87+'Tumentsogt '!M87+'Uulbayan '!M87+khalzan!M87+erdenetsagaan!M87+'Baruu-Urt '!M87</f>
        <v>10764</v>
      </c>
      <c r="N87" s="49">
        <f>Асгат!N87+Баяндэлгэр!N87+Dariganga!N87+munkhhaan!N87+Naran!N87+Ongon!N87+sukhbaatar!N87+Tuvshinshiree!N87+'Tumentsogt '!N87+'Uulbayan '!N87+khalzan!N87+erdenetsagaan!N87+'Baruu-Urt '!N87</f>
        <v>11284</v>
      </c>
      <c r="O87" s="49">
        <f>Асгат!O87+Баяндэлгэр!O87+Dariganga!O87+munkhhaan!O87+Naran!O87+Ongon!O87+sukhbaatar!O87+Tuvshinshiree!O87+'Tumentsogt '!O87+'Uulbayan '!O87+khalzan!O87+erdenetsagaan!O87+'Baruu-Urt '!O87</f>
        <v>11575</v>
      </c>
      <c r="P87" s="49">
        <f>Асгат!P87+Баяндэлгэр!P87+Dariganga!P87+munkhhaan!P87+Naran!P87+Ongon!P87+sukhbaatar!P87+Tuvshinshiree!P87+'Tumentsogt '!P87+'Uulbayan '!P87+khalzan!P87+erdenetsagaan!P87+'Baruu-Urt '!P87</f>
        <v>12297</v>
      </c>
      <c r="Q87" s="49">
        <f>Асгат!Q87+Баяндэлгэр!Q87+Dariganga!Q87+munkhhaan!Q87+Naran!Q87+Ongon!Q87+sukhbaatar!Q87+Tuvshinshiree!Q87+'Tumentsogt '!Q87+'Uulbayan '!Q87+khalzan!Q87+erdenetsagaan!Q87+'Baruu-Urt '!Q87</f>
        <v>12866</v>
      </c>
      <c r="R87" s="147">
        <f t="shared" si="22"/>
        <v>569</v>
      </c>
      <c r="S87" s="127">
        <f t="shared" si="23"/>
        <v>104.62714483207287</v>
      </c>
    </row>
    <row r="88" spans="1:19" s="16" customFormat="1" ht="13.5" customHeight="1" x14ac:dyDescent="0.2">
      <c r="A88" s="122">
        <v>83</v>
      </c>
      <c r="B88" s="199" t="s">
        <v>89</v>
      </c>
      <c r="C88" s="199"/>
      <c r="D88" s="120" t="s">
        <v>23</v>
      </c>
      <c r="E88" s="49">
        <f>Асгат!E88+Баяндэлгэр!E88+Dariganga!E88+munkhhaan!E88+Naran!E88+Ongon!E88+sukhbaatar!E88+Tuvshinshiree!E88+'Tumentsogt '!E88+'Uulbayan '!E88+khalzan!E88+erdenetsagaan!E88+'Baruu-Urt '!E88</f>
        <v>5633</v>
      </c>
      <c r="F88" s="49">
        <f>Асгат!F88+Баяндэлгэр!F88+Dariganga!F88+munkhhaan!F88+Naran!F88+Ongon!F88+sukhbaatar!F88+Tuvshinshiree!F88+'Tumentsogt '!F88+'Uulbayan '!F88+khalzan!F88+erdenetsagaan!F88+'Baruu-Urt '!F88</f>
        <v>5285</v>
      </c>
      <c r="G88" s="49">
        <f>Асгат!G88+Баяндэлгэр!G88+Dariganga!G88+munkhhaan!G88+Naran!G88+Ongon!G88+sukhbaatar!G88+Tuvshinshiree!G88+'Tumentsogt '!G88+'Uulbayan '!G88+khalzan!G88+erdenetsagaan!G88+'Baruu-Urt '!G88</f>
        <v>5181</v>
      </c>
      <c r="H88" s="49">
        <f>Асгат!H88+Баяндэлгэр!H88+Dariganga!H88+munkhhaan!H88+Naran!H88+Ongon!H88+sukhbaatar!H88+Tuvshinshiree!H88+'Tumentsogt '!H88+'Uulbayan '!H88+khalzan!H88+erdenetsagaan!H88+'Baruu-Urt '!H88</f>
        <v>5141</v>
      </c>
      <c r="I88" s="49">
        <f>Асгат!I88+Баяндэлгэр!I88+Dariganga!I88+munkhhaan!I88+Naran!I88+Ongon!I88+sukhbaatar!I88+Tuvshinshiree!I88+'Tumentsogt '!I88+'Uulbayan '!I88+khalzan!I88+erdenetsagaan!I88+'Baruu-Urt '!I88</f>
        <v>4934</v>
      </c>
      <c r="J88" s="49">
        <v>4855</v>
      </c>
      <c r="K88" s="49">
        <f>Асгат!K88+Баяндэлгэр!K88+Dariganga!K88+munkhhaan!K88+Naran!K88+Ongon!K88+sukhbaatar!K88+Tuvshinshiree!K88+'Tumentsogt '!K88+'Uulbayan '!K88+khalzan!K88+erdenetsagaan!K88+'Baruu-Urt '!K88</f>
        <v>4995</v>
      </c>
      <c r="L88" s="49">
        <f>Асгат!L88+Баяндэлгэр!L88+Dariganga!L88+munkhhaan!L88+Naran!L88+Ongon!L88+sukhbaatar!L88+Tuvshinshiree!L88+'Tumentsogt '!L88+'Uulbayan '!L88+khalzan!L88+erdenetsagaan!L88+'Baruu-Urt '!L88</f>
        <v>5248</v>
      </c>
      <c r="M88" s="49">
        <f>Асгат!M88+Баяндэлгэр!M88+Dariganga!M88+munkhhaan!M88+Naran!M88+Ongon!M88+sukhbaatar!M88+Tuvshinshiree!M88+'Tumentsogt '!M88+'Uulbayan '!M88+khalzan!M88+erdenetsagaan!M88+'Baruu-Urt '!M88</f>
        <v>5395</v>
      </c>
      <c r="N88" s="124">
        <f>Асгат!N88+Баяндэлгэр!N88+Dariganga!N88+munkhhaan!N88+Naran!N88+Ongon!N88+sukhbaatar!N88+Tuvshinshiree!N88+'Tumentsogt '!N88+'Uulbayan '!N88+khalzan!N88+erdenetsagaan!N88+'Baruu-Urt '!N88</f>
        <v>5662</v>
      </c>
      <c r="O88" s="49">
        <f>Асгат!O88+Баяндэлгэр!O88+Dariganga!O88+munkhhaan!O88+Naran!O88+Ongon!O88+sukhbaatar!O88+Tuvshinshiree!O88+'Tumentsogt '!O88+'Uulbayan '!O88+khalzan!O88+erdenetsagaan!O88+'Baruu-Urt '!O88</f>
        <v>5769</v>
      </c>
      <c r="P88" s="49">
        <f>Асгат!P88+Баяндэлгэр!P88+Dariganga!P88+munkhhaan!P88+Naran!P88+Ongon!P88+sukhbaatar!P88+Tuvshinshiree!P88+'Tumentsogt '!P88+'Uulbayan '!P88+khalzan!P88+erdenetsagaan!P88+'Baruu-Urt '!P88</f>
        <v>6130</v>
      </c>
      <c r="Q88" s="49">
        <f>Асгат!Q88+Баяндэлгэр!Q88+Dariganga!Q88+munkhhaan!Q88+Naran!Q88+Ongon!Q88+sukhbaatar!Q88+Tuvshinshiree!Q88+'Tumentsogt '!Q88+'Uulbayan '!Q88+khalzan!Q88+erdenetsagaan!Q88+'Baruu-Urt '!Q88</f>
        <v>6449</v>
      </c>
      <c r="R88" s="147">
        <f t="shared" si="22"/>
        <v>319</v>
      </c>
      <c r="S88" s="127">
        <f t="shared" si="23"/>
        <v>105.20391517128876</v>
      </c>
    </row>
    <row r="89" spans="1:19" s="16" customFormat="1" ht="13.5" customHeight="1" x14ac:dyDescent="0.2">
      <c r="A89" s="122">
        <v>84</v>
      </c>
      <c r="B89" s="199" t="s">
        <v>90</v>
      </c>
      <c r="C89" s="199"/>
      <c r="D89" s="120" t="s">
        <v>23</v>
      </c>
      <c r="E89" s="49">
        <f>Асгат!E89+Баяндэлгэр!E89+Dariganga!E89+munkhhaan!E89+Naran!E89+Ongon!E89+sukhbaatar!E89+Tuvshinshiree!E89+'Tumentsogt '!E89+'Uulbayan '!E89+khalzan!E89+erdenetsagaan!E89+'Baruu-Urt '!E89</f>
        <v>922</v>
      </c>
      <c r="F89" s="49">
        <f>Асгат!F89+Баяндэлгэр!F89+Dariganga!F89+munkhhaan!F89+Naran!F89+Ongon!F89+sukhbaatar!F89+Tuvshinshiree!F89+'Tumentsogt '!F89+'Uulbayan '!F89+khalzan!F89+erdenetsagaan!F89+'Baruu-Urt '!F89</f>
        <v>694</v>
      </c>
      <c r="G89" s="49">
        <f>Асгат!G89+Баяндэлгэр!G89+Dariganga!G89+munkhhaan!G89+Naran!G89+Ongon!G89+sukhbaatar!G89+Tuvshinshiree!G89+'Tumentsogt '!G89+'Uulbayan '!G89+khalzan!G89+erdenetsagaan!G89+'Baruu-Urt '!G89</f>
        <v>971</v>
      </c>
      <c r="H89" s="49">
        <f>Асгат!H89+Баяндэлгэр!H89+Dariganga!H89+munkhhaan!H89+Naran!H89+Ongon!H89+sukhbaatar!H89+Tuvshinshiree!H89+'Tumentsogt '!H89+'Uulbayan '!H89+khalzan!H89+erdenetsagaan!H89+'Baruu-Urt '!H89</f>
        <v>891</v>
      </c>
      <c r="I89" s="49">
        <f>Асгат!I89+Баяндэлгэр!I89+Dariganga!I89+munkhhaan!I89+Naran!I89+Ongon!I89+sukhbaatar!I89+Tuvshinshiree!I89+'Tumentsogt '!I89+'Uulbayan '!I89+khalzan!I89+erdenetsagaan!I89+'Baruu-Urt '!I89</f>
        <v>948</v>
      </c>
      <c r="J89" s="49">
        <f>Асгат!J89+Баяндэлгэр!J89+Dariganga!J89+munkhhaan!J89+Naran!J89+Ongon!J89+sukhbaatar!J89+Tuvshinshiree!J89+'Tumentsogt '!J89+'Uulbayan '!J89+khalzan!J89+erdenetsagaan!J89+'Baruu-Urt '!J89</f>
        <v>956</v>
      </c>
      <c r="K89" s="49">
        <f>Асгат!K89+Баяндэлгэр!K89+Dariganga!K89+munkhhaan!K89+Naran!K89+Ongon!K89+sukhbaatar!K89+Tuvshinshiree!K89+'Tumentsogt '!K89+'Uulbayan '!K89+khalzan!K89+erdenetsagaan!K89+'Baruu-Urt '!K89</f>
        <v>1020</v>
      </c>
      <c r="L89" s="49">
        <f>Асгат!L89+Баяндэлгэр!L89+Dariganga!L89+munkhhaan!L89+Naran!L89+Ongon!L89+sukhbaatar!L89+Tuvshinshiree!L89+'Tumentsogt '!L89+'Uulbayan '!L89+khalzan!L89+erdenetsagaan!L89+'Baruu-Urt '!L89</f>
        <v>976</v>
      </c>
      <c r="M89" s="49">
        <f>Асгат!M89+Баяндэлгэр!M89+Dariganga!M89+munkhhaan!M89+Naran!M89+Ongon!M89+sukhbaatar!M89+Tuvshinshiree!M89+'Tumentsogt '!M89+'Uulbayan '!M89+khalzan!M89+erdenetsagaan!M89+'Baruu-Urt '!M89</f>
        <v>1021</v>
      </c>
      <c r="N89" s="49">
        <f>Асгат!N89+Баяндэлгэр!N89+Dariganga!N89+munkhhaan!N89+Naran!N89+Ongon!N89+sukhbaatar!N89+Tuvshinshiree!N89+'Tumentsogt '!N89+'Uulbayan '!N89+khalzan!N89+erdenetsagaan!N89+'Baruu-Urt '!N89</f>
        <v>1012</v>
      </c>
      <c r="O89" s="49">
        <f>Асгат!O89+Баяндэлгэр!O89+Dariganga!O89+munkhhaan!O89+Naran!O89+Ongon!O89+sukhbaatar!O89+Tuvshinshiree!O89+'Tumentsogt '!O89+'Uulbayan '!O89+khalzan!O89+erdenetsagaan!O89+'Baruu-Urt '!O89</f>
        <v>1004</v>
      </c>
      <c r="P89" s="49">
        <f>Асгат!P89+Баяндэлгэр!P89+Dariganga!P89+munkhhaan!P89+Naran!P89+Ongon!P89+sukhbaatar!P89+Tuvshinshiree!P89+'Tumentsogt '!P89+'Uulbayan '!P89+khalzan!P89+erdenetsagaan!P89+'Baruu-Urt '!P89</f>
        <v>1052</v>
      </c>
      <c r="Q89" s="49">
        <f>Асгат!Q89+Баяндэлгэр!Q89+Dariganga!Q89+munkhhaan!Q89+Naran!Q89+Ongon!Q89+sukhbaatar!Q89+Tuvshinshiree!Q89+'Tumentsogt '!Q89+'Uulbayan '!Q89+khalzan!Q89+erdenetsagaan!Q89+'Baruu-Urt '!Q89</f>
        <v>1071</v>
      </c>
      <c r="R89" s="147">
        <f t="shared" si="22"/>
        <v>19</v>
      </c>
      <c r="S89" s="127">
        <f t="shared" si="23"/>
        <v>101.8060836501901</v>
      </c>
    </row>
    <row r="90" spans="1:19" s="16" customFormat="1" ht="13.5" customHeight="1" x14ac:dyDescent="0.2">
      <c r="A90" s="122">
        <v>85</v>
      </c>
      <c r="B90" s="199" t="s">
        <v>89</v>
      </c>
      <c r="C90" s="199"/>
      <c r="D90" s="120" t="s">
        <v>23</v>
      </c>
      <c r="E90" s="49">
        <f>Асгат!E90+Баяндэлгэр!E90+Dariganga!E90+munkhhaan!E90+Naran!E90+Ongon!E90+sukhbaatar!E90+Tuvshinshiree!E90+'Tumentsogt '!E90+'Uulbayan '!E90+khalzan!E90+erdenetsagaan!E90+'Baruu-Urt '!E90</f>
        <v>655</v>
      </c>
      <c r="F90" s="49">
        <f>Асгат!F90+Баяндэлгэр!F90+Dariganga!F90+munkhhaan!F90+Naran!F90+Ongon!F90+sukhbaatar!F90+Tuvshinshiree!F90+'Tumentsogt '!F90+'Uulbayan '!F90+khalzan!F90+erdenetsagaan!F90+'Baruu-Urt '!F90</f>
        <v>532</v>
      </c>
      <c r="G90" s="49">
        <f>Асгат!G90+Баяндэлгэр!G90+Dariganga!G90+munkhhaan!G90+Naran!G90+Ongon!G90+sukhbaatar!G90+Tuvshinshiree!G90+'Tumentsogt '!G90+'Uulbayan '!G90+khalzan!G90+erdenetsagaan!G90+'Baruu-Urt '!G90</f>
        <v>686</v>
      </c>
      <c r="H90" s="49">
        <f>Асгат!H90+Баяндэлгэр!H90+Dariganga!H90+munkhhaan!H90+Naran!H90+Ongon!H90+sukhbaatar!H90+Tuvshinshiree!H90+'Tumentsogt '!H90+'Uulbayan '!H90+khalzan!H90+erdenetsagaan!H90+'Baruu-Urt '!H90</f>
        <v>678</v>
      </c>
      <c r="I90" s="49">
        <f>Асгат!I90+Баяндэлгэр!I90+Dariganga!I90+munkhhaan!I90+Naran!I90+Ongon!I90+sukhbaatar!I90+Tuvshinshiree!I90+'Tumentsogt '!I90+'Uulbayan '!I90+khalzan!I90+erdenetsagaan!I90+'Baruu-Urt '!I90</f>
        <v>668</v>
      </c>
      <c r="J90" s="49">
        <f>Асгат!J90+Баяндэлгэр!J90+Dariganga!J90+munkhhaan!J90+Naran!J90+Ongon!J90+sukhbaatar!J90+Tuvshinshiree!J90+'Tumentsogt '!J90+'Uulbayan '!J90+khalzan!J90+erdenetsagaan!J90+'Baruu-Urt '!J90</f>
        <v>692</v>
      </c>
      <c r="K90" s="49">
        <f>Асгат!K90+Баяндэлгэр!K90+Dariganga!K90+munkhhaan!K90+Naran!K90+Ongon!K90+sukhbaatar!K90+Tuvshinshiree!K90+'Tumentsogt '!K90+'Uulbayan '!K90+khalzan!K90+erdenetsagaan!K90+'Baruu-Urt '!K90</f>
        <v>723</v>
      </c>
      <c r="L90" s="49">
        <f>Асгат!L90+Баяндэлгэр!L90+Dariganga!L90+munkhhaan!L90+Naran!L90+Ongon!L90+sukhbaatar!L90+Tuvshinshiree!L90+'Tumentsogt '!L90+'Uulbayan '!L90+khalzan!L90+erdenetsagaan!L90+'Baruu-Urt '!L90</f>
        <v>719</v>
      </c>
      <c r="M90" s="49">
        <f>Асгат!M90+Баяндэлгэр!M90+Dariganga!M90+munkhhaan!M90+Naran!M90+Ongon!M90+sukhbaatar!M90+Tuvshinshiree!M90+'Tumentsogt '!M90+'Uulbayan '!M90+khalzan!M90+erdenetsagaan!M90+'Baruu-Urt '!M90</f>
        <v>700</v>
      </c>
      <c r="N90" s="49">
        <f>Асгат!N90+Баяндэлгэр!N90+Dariganga!N90+munkhhaan!N90+Naran!N90+Ongon!N90+sukhbaatar!N90+Tuvshinshiree!N90+'Tumentsogt '!N90+'Uulbayan '!N90+khalzan!N90+erdenetsagaan!N90+'Baruu-Urt '!N90</f>
        <v>748</v>
      </c>
      <c r="O90" s="49">
        <f>Асгат!O90+Баяндэлгэр!O90+Dariganga!O90+munkhhaan!O90+Naran!O90+Ongon!O90+sukhbaatar!O90+Tuvshinshiree!O90+'Tumentsogt '!O90+'Uulbayan '!O90+khalzan!O90+erdenetsagaan!O90+'Baruu-Urt '!O90</f>
        <v>739</v>
      </c>
      <c r="P90" s="49">
        <f>Асгат!P90+Баяндэлгэр!P90+Dariganga!P90+munkhhaan!P90+Naran!P90+Ongon!P90+sukhbaatar!P90+Tuvshinshiree!P90+'Tumentsogt '!P90+'Uulbayan '!P90+khalzan!P90+erdenetsagaan!P90+'Baruu-Urt '!P90</f>
        <v>786</v>
      </c>
      <c r="Q90" s="49">
        <f>Асгат!Q90+Баяндэлгэр!Q90+Dariganga!Q90+munkhhaan!Q90+Naran!Q90+Ongon!Q90+sukhbaatar!Q90+Tuvshinshiree!Q90+'Tumentsogt '!Q90+'Uulbayan '!Q90+khalzan!Q90+erdenetsagaan!Q90+'Baruu-Urt '!Q90</f>
        <v>810</v>
      </c>
      <c r="R90" s="147">
        <f t="shared" si="22"/>
        <v>24</v>
      </c>
      <c r="S90" s="127">
        <f t="shared" si="23"/>
        <v>103.05343511450383</v>
      </c>
    </row>
    <row r="91" spans="1:19" s="16" customFormat="1" ht="13.5" customHeight="1" x14ac:dyDescent="0.2">
      <c r="A91" s="122">
        <v>86</v>
      </c>
      <c r="B91" s="199" t="s">
        <v>91</v>
      </c>
      <c r="C91" s="199"/>
      <c r="D91" s="120" t="s">
        <v>23</v>
      </c>
      <c r="E91" s="49">
        <f>Асгат!E91+Баяндэлгэр!E91+Dariganga!E91+munkhhaan!E91+Naran!E91+Ongon!E91+sukhbaatar!E91+Tuvshinshiree!E91+'Tumentsogt '!E91+'Uulbayan '!E91+khalzan!E91+erdenetsagaan!E91+'Baruu-Urt '!E91</f>
        <v>525</v>
      </c>
      <c r="F91" s="49">
        <f>Асгат!F91+Баяндэлгэр!F91+Dariganga!F91+munkhhaan!F91+Naran!F91+Ongon!F91+sukhbaatar!F91+Tuvshinshiree!F91+'Tumentsogt '!F91+'Uulbayan '!F91+khalzan!F91+erdenetsagaan!F91+'Baruu-Urt '!F91</f>
        <v>514</v>
      </c>
      <c r="G91" s="49">
        <f>Асгат!G91+Баяндэлгэр!G91+Dariganga!G91+munkhhaan!G91+Naran!G91+Ongon!G91+sukhbaatar!G91+Tuvshinshiree!G91+'Tumentsogt '!G91+'Uulbayan '!G91+khalzan!G91+erdenetsagaan!G91+'Baruu-Urt '!G91</f>
        <v>519</v>
      </c>
      <c r="H91" s="49">
        <f>Асгат!H91+Баяндэлгэр!H91+Dariganga!H91+munkhhaan!H91+Naran!H91+Ongon!H91+sukhbaatar!H91+Tuvshinshiree!H91+'Tumentsogt '!H91+'Uulbayan '!H91+khalzan!H91+erdenetsagaan!H91+'Baruu-Urt '!H91</f>
        <v>521</v>
      </c>
      <c r="I91" s="49">
        <f>Асгат!I91+Баяндэлгэр!I91+Dariganga!I91+munkhhaan!I91+Naran!I91+Ongon!I91+sukhbaatar!I91+Tuvshinshiree!I91+'Tumentsogt '!I91+'Uulbayan '!I91+khalzan!I91+erdenetsagaan!I91+'Baruu-Urt '!I91</f>
        <v>510</v>
      </c>
      <c r="J91" s="49">
        <f>Асгат!J91+Баяндэлгэр!J91+Dariganga!J91+munkhhaan!J91+Naran!J91+Ongon!J91+sukhbaatar!J91+Tuvshinshiree!J91+'Tumentsogt '!J91+'Uulbayan '!J91+khalzan!J91+erdenetsagaan!J91+'Baruu-Urt '!J91</f>
        <v>515</v>
      </c>
      <c r="K91" s="49">
        <f>Асгат!K91+Баяндэлгэр!K91+Dariganga!K91+munkhhaan!K91+Naran!K91+Ongon!K91+sukhbaatar!K91+Tuvshinshiree!K91+'Tumentsogt '!K91+'Uulbayan '!K91+khalzan!K91+erdenetsagaan!K91+'Baruu-Urt '!K91</f>
        <v>525</v>
      </c>
      <c r="L91" s="49">
        <f>Асгат!L91+Баяндэлгэр!L91+Dariganga!L91+munkhhaan!L91+Naran!L91+Ongon!L91+sukhbaatar!L91+Tuvshinshiree!L91+'Tumentsogt '!L91+'Uulbayan '!L91+khalzan!L91+erdenetsagaan!L91+'Baruu-Urt '!L91</f>
        <v>533</v>
      </c>
      <c r="M91" s="49">
        <f>Асгат!M91+Баяндэлгэр!M91+Dariganga!M91+munkhhaan!M91+Naran!M91+Ongon!M91+sukhbaatar!M91+Tuvshinshiree!M91+'Tumentsogt '!M91+'Uulbayan '!M91+khalzan!M91+erdenetsagaan!M91+'Baruu-Urt '!M91</f>
        <v>549</v>
      </c>
      <c r="N91" s="49">
        <f>Асгат!N91+Баяндэлгэр!N91+Dariganga!N91+munkhhaan!N91+Naran!N91+Ongon!N91+sukhbaatar!N91+Tuvshinshiree!N91+'Tumentsogt '!N91+'Uulbayan '!N91+khalzan!N91+erdenetsagaan!N91+'Baruu-Urt '!N91</f>
        <v>567</v>
      </c>
      <c r="O91" s="49">
        <f>Асгат!O91+Баяндэлгэр!O91+Dariganga!O91+munkhhaan!O91+Naran!O91+Ongon!O91+sukhbaatar!O91+Tuvshinshiree!O91+'Tumentsogt '!O91+'Uulbayan '!O91+khalzan!O91+erdenetsagaan!O91+'Baruu-Urt '!O91</f>
        <v>576</v>
      </c>
      <c r="P91" s="49">
        <f>Асгат!P91+Баяндэлгэр!P91+Dariganga!P91+munkhhaan!P91+Naran!P91+Ongon!P91+sukhbaatar!P91+Tuvshinshiree!P91+'Tumentsogt '!P91+'Uulbayan '!P91+khalzan!P91+erdenetsagaan!P91+'Baruu-Urt '!P91</f>
        <v>610</v>
      </c>
      <c r="Q91" s="49">
        <f>Асгат!Q91+Баяндэлгэр!Q91+Dariganga!Q91+munkhhaan!Q91+Naran!Q91+Ongon!Q91+sukhbaatar!Q91+Tuvshinshiree!Q91+'Tumentsogt '!Q91+'Uulbayan '!Q91+khalzan!Q91+erdenetsagaan!Q91+'Baruu-Urt '!Q91</f>
        <v>626</v>
      </c>
      <c r="R91" s="147">
        <f t="shared" si="22"/>
        <v>16</v>
      </c>
      <c r="S91" s="127">
        <f t="shared" si="23"/>
        <v>102.62295081967213</v>
      </c>
    </row>
    <row r="92" spans="1:19" s="16" customFormat="1" ht="13.5" customHeight="1" x14ac:dyDescent="0.2">
      <c r="A92" s="122">
        <v>87</v>
      </c>
      <c r="B92" s="199" t="s">
        <v>89</v>
      </c>
      <c r="C92" s="199"/>
      <c r="D92" s="120" t="s">
        <v>23</v>
      </c>
      <c r="E92" s="49">
        <f>Асгат!E92+Баяндэлгэр!E92+Dariganga!E92+munkhhaan!E92+Naran!E92+Ongon!E92+sukhbaatar!E92+Tuvshinshiree!E92+'Tumentsogt '!E92+'Uulbayan '!E92+khalzan!E92+erdenetsagaan!E92+'Baruu-Urt '!E92</f>
        <v>411</v>
      </c>
      <c r="F92" s="49">
        <f>Асгат!F92+Баяндэлгэр!F92+Dariganga!F92+munkhhaan!F92+Naran!F92+Ongon!F92+sukhbaatar!F92+Tuvshinshiree!F92+'Tumentsogt '!F92+'Uulbayan '!F92+khalzan!F92+erdenetsagaan!F92+'Baruu-Urt '!F92</f>
        <v>310</v>
      </c>
      <c r="G92" s="49">
        <f>Асгат!G92+Баяндэлгэр!G92+Dariganga!G92+munkhhaan!G92+Naran!G92+Ongon!G92+sukhbaatar!G92+Tuvshinshiree!G92+'Tumentsogt '!G92+'Uulbayan '!G92+khalzan!G92+erdenetsagaan!G92+'Baruu-Urt '!G92</f>
        <v>415</v>
      </c>
      <c r="H92" s="49">
        <f>Асгат!H92+Баяндэлгэр!H92+Dariganga!H92+munkhhaan!H92+Naran!H92+Ongon!H92+sukhbaatar!H92+Tuvshinshiree!H92+'Tumentsogt '!H92+'Uulbayan '!H92+khalzan!H92+erdenetsagaan!H92+'Baruu-Urt '!H92</f>
        <v>418</v>
      </c>
      <c r="I92" s="49">
        <f>Асгат!I92+Баяндэлгэр!I92+Dariganga!I92+munkhhaan!I92+Naran!I92+Ongon!I92+sukhbaatar!I92+Tuvshinshiree!I92+'Tumentsogt '!I92+'Uulbayan '!I92+khalzan!I92+erdenetsagaan!I92+'Baruu-Urt '!I92</f>
        <v>404</v>
      </c>
      <c r="J92" s="49">
        <f>Асгат!J92+Баяндэлгэр!J92+Dariganga!J92+munkhhaan!J92+Naran!J92+Ongon!J92+sukhbaatar!J92+Tuvshinshiree!J92+'Tumentsogt '!J92+'Uulbayan '!J92+khalzan!J92+erdenetsagaan!J92+'Baruu-Urt '!J92</f>
        <v>407</v>
      </c>
      <c r="K92" s="49">
        <f>Асгат!K92+Баяндэлгэр!K92+Dariganga!K92+munkhhaan!K92+Naran!K92+Ongon!K92+sukhbaatar!K92+Tuvshinshiree!K92+'Tumentsogt '!K92+'Uulbayan '!K92+khalzan!K92+erdenetsagaan!K92+'Baruu-Urt '!K92</f>
        <v>410</v>
      </c>
      <c r="L92" s="49">
        <f>Асгат!L92+Баяндэлгэр!L92+Dariganga!L92+munkhhaan!L92+Naran!L92+Ongon!L92+sukhbaatar!L92+Tuvshinshiree!L92+'Tumentsogt '!L92+'Uulbayan '!L92+khalzan!L92+erdenetsagaan!L92+'Baruu-Urt '!L92</f>
        <v>418</v>
      </c>
      <c r="M92" s="49">
        <f>Асгат!M92+Баяндэлгэр!M92+Dariganga!M92+munkhhaan!M92+Naran!M92+Ongon!M92+sukhbaatar!M92+Tuvshinshiree!M92+'Tumentsogt '!M92+'Uulbayan '!M92+khalzan!M92+erdenetsagaan!M92+'Baruu-Urt '!M92</f>
        <v>431</v>
      </c>
      <c r="N92" s="49">
        <f>Асгат!N92+Баяндэлгэр!N92+Dariganga!N92+munkhhaan!N92+Naran!N92+Ongon!N92+sukhbaatar!N92+Tuvshinshiree!N92+'Tumentsogt '!N92+'Uulbayan '!N92+khalzan!N92+erdenetsagaan!N92+'Baruu-Urt '!N92</f>
        <v>450</v>
      </c>
      <c r="O92" s="49">
        <f>Асгат!O92+Баяндэлгэр!O92+Dariganga!O92+munkhhaan!O92+Naran!O92+Ongon!O92+sukhbaatar!O92+Tuvshinshiree!O92+'Tumentsogt '!O92+'Uulbayan '!O92+khalzan!O92+erdenetsagaan!O92+'Baruu-Urt '!O92</f>
        <v>453</v>
      </c>
      <c r="P92" s="49">
        <f>Асгат!P92+Баяндэлгэр!P92+Dariganga!P92+munkhhaan!P92+Naran!P92+Ongon!P92+sukhbaatar!P92+Tuvshinshiree!P92+'Tumentsogt '!P92+'Uulbayan '!P92+khalzan!P92+erdenetsagaan!P92+'Baruu-Urt '!P92</f>
        <v>483</v>
      </c>
      <c r="Q92" s="49">
        <f>Асгат!Q92+Баяндэлгэр!Q92+Dariganga!Q92+munkhhaan!Q92+Naran!Q92+Ongon!Q92+sukhbaatar!Q92+Tuvshinshiree!Q92+'Tumentsogt '!Q92+'Uulbayan '!Q92+khalzan!Q92+erdenetsagaan!Q92+'Baruu-Urt '!Q92</f>
        <v>501</v>
      </c>
      <c r="R92" s="147">
        <f t="shared" si="22"/>
        <v>18</v>
      </c>
      <c r="S92" s="127">
        <f t="shared" si="23"/>
        <v>103.72670807453417</v>
      </c>
    </row>
    <row r="93" spans="1:19" s="16" customFormat="1" ht="13.5" customHeight="1" x14ac:dyDescent="0.2">
      <c r="A93" s="122">
        <v>88</v>
      </c>
      <c r="B93" s="199" t="s">
        <v>92</v>
      </c>
      <c r="C93" s="199"/>
      <c r="D93" s="120" t="s">
        <v>23</v>
      </c>
      <c r="E93" s="49">
        <f>Асгат!E93+Баяндэлгэр!E93+Dariganga!E93+munkhhaan!E93+Naran!E93+Ongon!E93+sukhbaatar!E93+Tuvshinshiree!E93+'Tumentsogt '!E93+'Uulbayan '!E93+khalzan!E93+erdenetsagaan!E93+'Baruu-Urt '!E93</f>
        <v>1433</v>
      </c>
      <c r="F93" s="49">
        <f>Асгат!F93+Баяндэлгэр!F93+Dariganga!F93+munkhhaan!F93+Naran!F93+Ongon!F93+sukhbaatar!F93+Tuvshinshiree!F93+'Tumentsogt '!F93+'Uulbayan '!F93+khalzan!F93+erdenetsagaan!F93+'Baruu-Urt '!F93</f>
        <v>1090</v>
      </c>
      <c r="G93" s="49">
        <f>Асгат!G93+Баяндэлгэр!G93+Dariganga!G93+munkhhaan!G93+Naran!G93+Ongon!G93+sukhbaatar!G93+Tuvshinshiree!G93+'Tumentsogt '!G93+'Uulbayan '!G93+khalzan!G93+erdenetsagaan!G93+'Baruu-Urt '!G93</f>
        <v>951</v>
      </c>
      <c r="H93" s="49">
        <f>Асгат!H93+Баяндэлгэр!H93+Dariganga!H93+munkhhaan!H93+Naran!H93+Ongon!H93+sukhbaatar!H93+Tuvshinshiree!H93+'Tumentsogt '!H93+'Uulbayan '!H93+khalzan!H93+erdenetsagaan!H93+'Baruu-Urt '!H93</f>
        <v>882</v>
      </c>
      <c r="I93" s="49">
        <f>Асгат!I93+Баяндэлгэр!I93+Dariganga!I93+munkhhaan!I93+Naran!I93+Ongon!I93+sukhbaatar!I93+Tuvshinshiree!I93+'Tumentsogt '!I93+'Uulbayan '!I93+khalzan!I93+erdenetsagaan!I93+'Baruu-Urt '!I93</f>
        <v>917</v>
      </c>
      <c r="J93" s="49">
        <f>Асгат!J93+Баяндэлгэр!J93+Dariganga!J93+munkhhaan!J93+Naran!J93+Ongon!J93+sukhbaatar!J93+Tuvshinshiree!J93+'Tumentsogt '!J93+'Uulbayan '!J93+khalzan!J93+erdenetsagaan!J93+'Baruu-Urt '!J93</f>
        <v>1015</v>
      </c>
      <c r="K93" s="49">
        <f>Асгат!K93+Баяндэлгэр!K93+Dariganga!K93+munkhhaan!K93+Naran!K93+Ongon!K93+sukhbaatar!K93+Tuvshinshiree!K93+'Tumentsogt '!K93+'Uulbayan '!K93+khalzan!K93+erdenetsagaan!K93+'Baruu-Urt '!K93</f>
        <v>1067</v>
      </c>
      <c r="L93" s="49">
        <f>Асгат!L93+Баяндэлгэр!L93+Dariganga!L93+munkhhaan!L93+Naran!L93+Ongon!L93+sukhbaatar!L93+Tuvshinshiree!L93+'Tumentsogt '!L93+'Uulbayan '!L93+khalzan!L93+erdenetsagaan!L93+'Baruu-Urt '!L93</f>
        <v>1266</v>
      </c>
      <c r="M93" s="49">
        <f>Асгат!M93+Баяндэлгэр!M93+Dariganga!M93+munkhhaan!M93+Naran!M93+Ongon!M93+sukhbaatar!M93+Tuvshinshiree!M93+'Tumentsogt '!M93+'Uulbayan '!M93+khalzan!M93+erdenetsagaan!M93+'Baruu-Urt '!M93</f>
        <v>1233</v>
      </c>
      <c r="N93" s="49">
        <f>Асгат!N93+Баяндэлгэр!N93+Dariganga!N93+munkhhaan!N93+Naran!N93+Ongon!N93+sukhbaatar!N93+Tuvshinshiree!N93+'Tumentsogt '!N93+'Uulbayan '!N93+khalzan!N93+erdenetsagaan!N93+'Baruu-Urt '!N93</f>
        <v>1484</v>
      </c>
      <c r="O93" s="49">
        <f>Асгат!O93+Баяндэлгэр!O93+Dariganga!O93+munkhhaan!O93+Naran!O93+Ongon!O93+sukhbaatar!O93+Tuvshinshiree!O93+'Tumentsogt '!O93+'Uulbayan '!O93+khalzan!O93+erdenetsagaan!O93+'Baruu-Urt '!O93</f>
        <v>1371</v>
      </c>
      <c r="P93" s="49">
        <f>Асгат!P93+Баяндэлгэр!P93+Dariganga!P93+munkhhaan!P93+Naran!P93+Ongon!P93+sukhbaatar!P93+Tuvshinshiree!P93+'Tumentsogt '!P93+'Uulbayan '!P93+khalzan!P93+erdenetsagaan!P93+'Baruu-Urt '!P93</f>
        <v>1414</v>
      </c>
      <c r="Q93" s="49">
        <f>Асгат!Q93+Баяндэлгэр!Q93+Dariganga!Q93+munkhhaan!Q93+Naran!Q93+Ongon!Q93+sukhbaatar!Q93+Tuvshinshiree!Q93+'Tumentsogt '!Q93+'Uulbayan '!Q93+khalzan!Q93+erdenetsagaan!Q93+'Baruu-Urt '!Q93</f>
        <v>1489</v>
      </c>
      <c r="R93" s="147">
        <f t="shared" si="22"/>
        <v>75</v>
      </c>
      <c r="S93" s="127">
        <f t="shared" si="23"/>
        <v>105.30410183875532</v>
      </c>
    </row>
    <row r="94" spans="1:19" s="16" customFormat="1" ht="13.5" customHeight="1" x14ac:dyDescent="0.2">
      <c r="A94" s="122">
        <v>89</v>
      </c>
      <c r="B94" s="199" t="s">
        <v>93</v>
      </c>
      <c r="C94" s="199"/>
      <c r="D94" s="120" t="s">
        <v>23</v>
      </c>
      <c r="E94" s="49">
        <f>Асгат!E94+Баяндэлгэр!E94+Dariganga!E94+munkhhaan!E94+Naran!E94+Ongon!E94+sukhbaatar!E94+Tuvshinshiree!E94+'Tumentsogt '!E94+'Uulbayan '!E94+khalzan!E94+erdenetsagaan!E94+'Baruu-Urt '!E94</f>
        <v>1288</v>
      </c>
      <c r="F94" s="49">
        <f>Асгат!F94+Баяндэлгэр!F94+Dariganga!F94+munkhhaan!F94+Naran!F94+Ongon!F94+sukhbaatar!F94+Tuvshinshiree!F94+'Tumentsogt '!F94+'Uulbayan '!F94+khalzan!F94+erdenetsagaan!F94+'Baruu-Urt '!F94</f>
        <v>1185</v>
      </c>
      <c r="G94" s="49">
        <f>Асгат!G94+Баяндэлгэр!G94+Dariganga!G94+munkhhaan!G94+Naran!G94+Ongon!G94+sukhbaatar!G94+Tuvshinshiree!G94+'Tumentsogt '!G94+'Uulbayan '!G94+khalzan!G94+erdenetsagaan!G94+'Baruu-Urt '!G94</f>
        <v>1176</v>
      </c>
      <c r="H94" s="49">
        <f>Асгат!H94+Баяндэлгэр!H94+Dariganga!H94+munkhhaan!H94+Naran!H94+Ongon!H94+sukhbaatar!H94+Tuvshinshiree!H94+'Tumentsogt '!H94+'Uulbayan '!H94+khalzan!H94+erdenetsagaan!H94+'Baruu-Urt '!H94</f>
        <v>1118</v>
      </c>
      <c r="I94" s="49">
        <f>Асгат!I94+Баяндэлгэр!I94+Dariganga!I94+munkhhaan!I94+Naran!I94+Ongon!I94+sukhbaatar!I94+Tuvshinshiree!I94+'Tumentsogt '!I94+'Uulbayan '!I94+khalzan!I94+erdenetsagaan!I94+'Baruu-Urt '!I94</f>
        <v>1033</v>
      </c>
      <c r="J94" s="49">
        <v>924</v>
      </c>
      <c r="K94" s="49">
        <f>Асгат!K94+Баяндэлгэр!K94+Dariganga!K94+munkhhaan!K94+Naran!K94+Ongon!K94+sukhbaatar!K94+Tuvshinshiree!K94+'Tumentsogt '!K94+'Uulbayan '!K94+khalzan!K94+erdenetsagaan!K94+'Baruu-Urt '!K94</f>
        <v>921</v>
      </c>
      <c r="L94" s="49">
        <f>Асгат!L94+Баяндэлгэр!L94+Dariganga!L94+munkhhaan!L94+Naran!L94+Ongon!L94+sukhbaatar!L94+Tuvshinshiree!L94+'Tumentsogt '!L94+'Uulbayan '!L94+khalzan!L94+erdenetsagaan!L94+'Baruu-Urt '!L94</f>
        <v>980</v>
      </c>
      <c r="M94" s="49">
        <f>Асгат!M94+Баяндэлгэр!M94+Dariganga!M94+munkhhaan!M94+Naran!M94+Ongon!M94+sukhbaatar!M94+Tuvshinshiree!M94+'Tumentsogt '!M94+'Uulbayan '!M94+khalzan!M94+erdenetsagaan!M94+'Baruu-Urt '!M94</f>
        <v>970</v>
      </c>
      <c r="N94" s="124">
        <f>Асгат!N94+Баяндэлгэр!N94+Dariganga!N94+munkhhaan!N94+Naran!N94+Ongon!N94+sukhbaatar!N94+Tuvshinshiree!N94+'Tumentsogt '!N94+'Uulbayan '!N94+khalzan!N94+erdenetsagaan!N94+'Baruu-Urt '!N94</f>
        <v>959</v>
      </c>
      <c r="O94" s="49">
        <f>Асгат!O94+Баяндэлгэр!O94+Dariganga!O94+munkhhaan!O94+Naran!O94+Ongon!O94+sukhbaatar!O94+Tuvshinshiree!O94+'Tumentsogt '!O94+'Uulbayan '!O94+khalzan!O94+erdenetsagaan!O94+'Baruu-Urt '!O94</f>
        <v>952</v>
      </c>
      <c r="P94" s="49">
        <f>Асгат!P94+Баяндэлгэр!P94+Dariganga!P94+munkhhaan!P94+Naran!P94+Ongon!P94+sukhbaatar!P94+Tuvshinshiree!P94+'Tumentsogt '!P94+'Uulbayan '!P94+khalzan!P94+erdenetsagaan!P94+'Baruu-Urt '!P94</f>
        <v>1047</v>
      </c>
      <c r="Q94" s="49">
        <f>Асгат!Q94+Баяндэлгэр!Q94+Dariganga!Q94+munkhhaan!Q94+Naran!Q94+Ongon!Q94+sukhbaatar!Q94+Tuvshinshiree!Q94+'Tumentsogt '!Q94+'Uulbayan '!Q94+khalzan!Q94+erdenetsagaan!Q94+'Baruu-Urt '!Q94</f>
        <v>947</v>
      </c>
      <c r="R94" s="147">
        <f t="shared" si="22"/>
        <v>-100</v>
      </c>
      <c r="S94" s="127">
        <f t="shared" si="23"/>
        <v>90.448901623686723</v>
      </c>
    </row>
    <row r="95" spans="1:19" s="16" customFormat="1" ht="13.5" customHeight="1" x14ac:dyDescent="0.2">
      <c r="A95" s="122">
        <v>90</v>
      </c>
      <c r="B95" s="199" t="s">
        <v>94</v>
      </c>
      <c r="C95" s="199"/>
      <c r="D95" s="120" t="s">
        <v>23</v>
      </c>
      <c r="E95" s="49">
        <f>Асгат!E95+Баяндэлгэр!E95+Dariganga!E95+munkhhaan!E95+Naran!E95+Ongon!E95+sukhbaatar!E95+Tuvshinshiree!E95+'Tumentsogt '!E95+'Uulbayan '!E95+khalzan!E95+erdenetsagaan!E95+'Baruu-Urt '!E95</f>
        <v>1040</v>
      </c>
      <c r="F95" s="49">
        <f>Асгат!F95+Баяндэлгэр!F95+Dariganga!F95+munkhhaan!F95+Naran!F95+Ongon!F95+sukhbaatar!F95+Tuvshinshiree!F95+'Tumentsogt '!F95+'Uulbayan '!F95+khalzan!F95+erdenetsagaan!F95+'Baruu-Urt '!F95</f>
        <v>1192</v>
      </c>
      <c r="G95" s="49">
        <f>Асгат!G95+Баяндэлгэр!G95+Dariganga!G95+munkhhaan!G95+Naran!G95+Ongon!G95+sukhbaatar!G95+Tuvshinshiree!G95+'Tumentsogt '!G95+'Uulbayan '!G95+khalzan!G95+erdenetsagaan!G95+'Baruu-Urt '!G95</f>
        <v>1161</v>
      </c>
      <c r="H95" s="49">
        <f>Асгат!H95+Баяндэлгэр!H95+Dariganga!H95+munkhhaan!H95+Naran!H95+Ongon!H95+sukhbaatar!H95+Tuvshinshiree!H95+'Tumentsogt '!H95+'Uulbayan '!H95+khalzan!H95+erdenetsagaan!H95+'Baruu-Urt '!H95</f>
        <v>1288</v>
      </c>
      <c r="I95" s="49">
        <f>Асгат!I95+Баяндэлгэр!I95+Dariganga!I95+munkhhaan!I95+Naran!I95+Ongon!I95+sukhbaatar!I95+Tuvshinshiree!I95+'Tumentsogt '!I95+'Uulbayan '!I95+khalzan!I95+erdenetsagaan!I95+'Baruu-Urt '!I95</f>
        <v>1248</v>
      </c>
      <c r="J95" s="49">
        <f>Асгат!J95+Баяндэлгэр!J95+Dariganga!J95+munkhhaan!J95+Naran!J95+Ongon!J95+sukhbaatar!J95+Tuvshinshiree!J95+'Tumentsogt '!J95+'Uulbayan '!J95+khalzan!J95+erdenetsagaan!J95+'Baruu-Urt '!J95</f>
        <v>1217</v>
      </c>
      <c r="K95" s="49">
        <f>Асгат!K95+Баяндэлгэр!K95+Dariganga!K95+munkhhaan!K95+Naran!K95+Ongon!K95+sukhbaatar!K95+Tuvshinshiree!K95+'Tumentsogt '!K95+'Uulbayan '!K95+khalzan!K95+erdenetsagaan!K95+'Baruu-Urt '!K95</f>
        <v>1329</v>
      </c>
      <c r="L95" s="49">
        <f>Асгат!L95+Баяндэлгэр!L95+Dariganga!L95+munkhhaan!L95+Naran!L95+Ongon!L95+sukhbaatar!L95+Tuvshinshiree!L95+'Tumentsogt '!L95+'Uulbayan '!L95+khalzan!L95+erdenetsagaan!L95+'Baruu-Urt '!L95</f>
        <v>1395</v>
      </c>
      <c r="M95" s="49">
        <f>Асгат!M95+Баяндэлгэр!M95+Dariganga!M95+munkhhaan!M95+Naran!M95+Ongon!M95+sukhbaatar!M95+Tuvshinshiree!M95+'Tumentsogt '!M95+'Uulbayan '!M95+khalzan!M95+erdenetsagaan!M95+'Baruu-Urt '!M95</f>
        <v>1251</v>
      </c>
      <c r="N95" s="49">
        <f>Асгат!N95+Баяндэлгэр!N95+Dariganga!N95+munkhhaan!N95+Naran!N95+Ongon!N95+sukhbaatar!N95+Tuvshinshiree!N95+'Tumentsogt '!N95+'Uulbayan '!N95+khalzan!N95+erdenetsagaan!N95+'Baruu-Urt '!N95</f>
        <v>1275</v>
      </c>
      <c r="O95" s="49" t="e">
        <f>Асгат!O95+Баяндэлгэр!O95+Dariganga!O95+munkhhaan!O95+Naran!O95+Ongon!O95+sukhbaatar!O95+Tuvshinshiree!O95+'Tumentsogt '!O95+'Uulbayan '!O95+khalzan!O95+erdenetsagaan!O95+'Baruu-Urt '!O95</f>
        <v>#VALUE!</v>
      </c>
      <c r="P95" s="49" t="e">
        <f>Асгат!P95+Баяндэлгэр!P95+Dariganga!P95+munkhhaan!P95+Naran!P95+Ongon!P95+sukhbaatar!P95+Tuvshinshiree!P95+'Tumentsogt '!P95+'Uulbayan '!P95+khalzan!P95+erdenetsagaan!P95+'Baruu-Urt '!P95</f>
        <v>#VALUE!</v>
      </c>
      <c r="Q95" s="49" t="e">
        <f>Асгат!Q95+Баяндэлгэр!Q95+Dariganga!Q95+munkhhaan!Q95+Naran!Q95+Ongon!Q95+sukhbaatar!Q95+Tuvshinshiree!Q95+'Tumentsogt '!Q95+'Uulbayan '!Q95+khalzan!Q95+erdenetsagaan!Q95+'Baruu-Urt '!Q95</f>
        <v>#VALUE!</v>
      </c>
      <c r="R95" s="147" t="e">
        <f t="shared" si="22"/>
        <v>#VALUE!</v>
      </c>
      <c r="S95" s="127" t="e">
        <f t="shared" si="23"/>
        <v>#VALUE!</v>
      </c>
    </row>
    <row r="96" spans="1:19" s="16" customFormat="1" ht="13.5" customHeight="1" x14ac:dyDescent="0.2">
      <c r="A96" s="122">
        <v>91</v>
      </c>
      <c r="B96" s="199" t="s">
        <v>95</v>
      </c>
      <c r="C96" s="199"/>
      <c r="D96" s="120" t="s">
        <v>23</v>
      </c>
      <c r="E96" s="49">
        <f>Асгат!E96+Баяндэлгэр!E96+Dariganga!E96+munkhhaan!E96+Naran!E96+Ongon!E96+sukhbaatar!E96+Tuvshinshiree!E96+'Tumentsogt '!E96+'Uulbayan '!E96+khalzan!E96+erdenetsagaan!E96+'Baruu-Urt '!E96</f>
        <v>1040</v>
      </c>
      <c r="F96" s="49">
        <f>Асгат!F96+Баяндэлгэр!F96+Dariganga!F96+munkhhaan!F96+Naran!F96+Ongon!F96+sukhbaatar!F96+Tuvshinshiree!F96+'Tumentsogt '!F96+'Uulbayan '!F96+khalzan!F96+erdenetsagaan!F96+'Baruu-Urt '!F96</f>
        <v>1190</v>
      </c>
      <c r="G96" s="49">
        <f>Асгат!G96+Баяндэлгэр!G96+Dariganga!G96+munkhhaan!G96+Naran!G96+Ongon!G96+sukhbaatar!G96+Tuvshinshiree!G96+'Tumentsogt '!G96+'Uulbayan '!G96+khalzan!G96+erdenetsagaan!G96+'Baruu-Urt '!G96</f>
        <v>1160</v>
      </c>
      <c r="H96" s="49">
        <f>Асгат!H96+Баяндэлгэр!H96+Dariganga!H96+munkhhaan!H96+Naran!H96+Ongon!H96+sukhbaatar!H96+Tuvshinshiree!H96+'Tumentsogt '!H96+'Uulbayan '!H96+khalzan!H96+erdenetsagaan!H96+'Baruu-Urt '!H96</f>
        <v>1297</v>
      </c>
      <c r="I96" s="49">
        <f>Асгат!I96+Баяндэлгэр!I96+Dariganga!I96+munkhhaan!I96+Naran!I96+Ongon!I96+sukhbaatar!I96+Tuvshinshiree!I96+'Tumentsogt '!I96+'Uulbayan '!I96+khalzan!I96+erdenetsagaan!I96+'Baruu-Urt '!I96</f>
        <v>1259</v>
      </c>
      <c r="J96" s="49">
        <f>Асгат!J96+Баяндэлгэр!J96+Dariganga!J96+munkhhaan!J96+Naran!J96+Ongon!J96+sukhbaatar!J96+Tuvshinshiree!J96+'Tumentsogt '!J96+'Uulbayan '!J96+khalzan!J96+erdenetsagaan!J96+'Baruu-Urt '!J96</f>
        <v>1224</v>
      </c>
      <c r="K96" s="49">
        <f>Асгат!K96+Баяндэлгэр!K96+Dariganga!K96+munkhhaan!K96+Naran!K96+Ongon!K96+sukhbaatar!K96+Tuvshinshiree!K96+'Tumentsogt '!K96+'Uulbayan '!K96+khalzan!K96+erdenetsagaan!K96+'Baruu-Urt '!K96</f>
        <v>1330</v>
      </c>
      <c r="L96" s="49">
        <f>Асгат!L96+Баяндэлгэр!L96+Dariganga!L96+munkhhaan!L96+Naran!L96+Ongon!L96+sukhbaatar!L96+Tuvshinshiree!L96+'Tumentsogt '!L96+'Uulbayan '!L96+khalzan!L96+erdenetsagaan!L96+'Baruu-Urt '!L96</f>
        <v>1395</v>
      </c>
      <c r="M96" s="49">
        <f>Асгат!M96+Баяндэлгэр!M96+Dariganga!M96+munkhhaan!M96+Naran!M96+Ongon!M96+sukhbaatar!M96+Tuvshinshiree!M96+'Tumentsogt '!M96+'Uulbayan '!M96+khalzan!M96+erdenetsagaan!M96+'Baruu-Urt '!M96</f>
        <v>1262</v>
      </c>
      <c r="N96" s="49">
        <f>Асгат!N96+Баяндэлгэр!N96+Dariganga!N96+munkhhaan!N96+Naran!N96+Ongon!N96+sukhbaatar!N96+Tuvshinshiree!N96+'Tumentsogt '!N96+'Uulbayan '!N96+khalzan!N96+erdenetsagaan!N96+'Baruu-Urt '!N96</f>
        <v>1275</v>
      </c>
      <c r="O96" s="49" t="e">
        <f>Асгат!O96+Баяндэлгэр!O96+Dariganga!O96+munkhhaan!O96+Naran!O96+Ongon!O96+sukhbaatar!O96+Tuvshinshiree!O96+'Tumentsogt '!O96+'Uulbayan '!O96+khalzan!O96+erdenetsagaan!O96+'Baruu-Urt '!O96</f>
        <v>#VALUE!</v>
      </c>
      <c r="P96" s="49" t="e">
        <f>Асгат!P96+Баяндэлгэр!P96+Dariganga!P96+munkhhaan!P96+Naran!P96+Ongon!P96+sukhbaatar!P96+Tuvshinshiree!P96+'Tumentsogt '!P96+'Uulbayan '!P96+khalzan!P96+erdenetsagaan!P96+'Baruu-Urt '!P96</f>
        <v>#VALUE!</v>
      </c>
      <c r="Q96" s="49" t="e">
        <f>Асгат!Q96+Баяндэлгэр!Q96+Dariganga!Q96+munkhhaan!Q96+Naran!Q96+Ongon!Q96+sukhbaatar!Q96+Tuvshinshiree!Q96+'Tumentsogt '!Q96+'Uulbayan '!Q96+khalzan!Q96+erdenetsagaan!Q96+'Baruu-Urt '!Q96</f>
        <v>#VALUE!</v>
      </c>
      <c r="R96" s="147" t="e">
        <f t="shared" si="22"/>
        <v>#VALUE!</v>
      </c>
      <c r="S96" s="127" t="e">
        <f t="shared" si="23"/>
        <v>#VALUE!</v>
      </c>
    </row>
    <row r="97" spans="1:19" s="16" customFormat="1" ht="27" customHeight="1" x14ac:dyDescent="0.2">
      <c r="A97" s="122">
        <v>92</v>
      </c>
      <c r="B97" s="199" t="s">
        <v>96</v>
      </c>
      <c r="C97" s="199"/>
      <c r="D97" s="120" t="s">
        <v>23</v>
      </c>
      <c r="E97" s="83" t="e">
        <f>Асгат!E97+Баяндэлгэр!E97+Dariganga!E97+munkhhaan!E97+Naran!E97+Ongon!E97+sukhbaatar!E97+Tuvshinshiree!E97+'Tumentsogt '!E97+'Uulbayan '!E97+khalzan!E97+erdenetsagaan!E97+'Baruu-Urt '!E97</f>
        <v>#VALUE!</v>
      </c>
      <c r="F97" s="83" t="e">
        <f>Асгат!F97+Баяндэлгэр!F97+Dariganga!F97+munkhhaan!F97+Naran!F97+Ongon!F97+sukhbaatar!F97+Tuvshinshiree!F97+'Tumentsogt '!F97+'Uulbayan '!F97+khalzan!F97+erdenetsagaan!F97+'Baruu-Urt '!F97</f>
        <v>#VALUE!</v>
      </c>
      <c r="G97" s="83">
        <f>Асгат!G97+Баяндэлгэр!G97+Dariganga!G97+munkhhaan!G97+Naran!G97+Ongon!G97+sukhbaatar!G97+Tuvshinshiree!G97+'Tumentsogt '!G97+'Uulbayan '!G97+khalzan!G97+erdenetsagaan!G97+'Baruu-Urt '!G97</f>
        <v>25</v>
      </c>
      <c r="H97" s="83">
        <f>Асгат!H97+Баяндэлгэр!H97+Dariganga!H97+munkhhaan!H97+Naran!H97+Ongon!H97+sukhbaatar!H97+Tuvshinshiree!H97+'Tumentsogt '!H97+'Uulbayan '!H97+khalzan!H97+erdenetsagaan!H97+'Baruu-Urt '!H97</f>
        <v>24</v>
      </c>
      <c r="I97" s="83">
        <f>Асгат!I97+Баяндэлгэр!I97+Dariganga!I97+munkhhaan!I97+Naran!I97+Ongon!I97+sukhbaatar!I97+Tuvshinshiree!I97+'Tumentsogt '!I97+'Uulbayan '!I97+khalzan!I97+erdenetsagaan!I97+'Baruu-Urt '!I97</f>
        <v>28</v>
      </c>
      <c r="J97" s="83">
        <f>Асгат!J97+Баяндэлгэр!J97+Dariganga!J97+munkhhaan!J97+Naran!J97+Ongon!J97+sukhbaatar!J97+Tuvshinshiree!J97+'Tumentsogt '!J97+'Uulbayan '!J97+khalzan!J97+erdenetsagaan!J97+'Baruu-Urt '!J97</f>
        <v>19</v>
      </c>
      <c r="K97" s="83">
        <f>Асгат!K97+Баяндэлгэр!K97+Dariganga!K97+munkhhaan!K97+Naran!K97+Ongon!K97+sukhbaatar!K97+Tuvshinshiree!K97+'Tumentsogt '!K97+'Uulbayan '!K97+khalzan!K97+erdenetsagaan!K97+'Baruu-Urt '!K97</f>
        <v>27</v>
      </c>
      <c r="L97" s="83">
        <f>Асгат!L97+Баяндэлгэр!L97+Dariganga!L97+munkhhaan!L97+Naran!L97+Ongon!L97+sukhbaatar!L97+Tuvshinshiree!L97+'Tumentsogt '!L97+'Uulbayan '!L97+khalzan!L97+erdenetsagaan!L97+'Baruu-Urt '!L97</f>
        <v>26</v>
      </c>
      <c r="M97" s="83">
        <f>Асгат!M97+Баяндэлгэр!M97+Dariganga!M97+munkhhaan!M97+Naran!M97+Ongon!M97+sukhbaatar!M97+Tuvshinshiree!M97+'Tumentsogt '!M97+'Uulbayan '!M97+khalzan!M97+erdenetsagaan!M97+'Baruu-Urt '!M97</f>
        <v>28</v>
      </c>
      <c r="N97" s="83">
        <f>Асгат!N97+Баяндэлгэр!N97+Dariganga!N97+munkhhaan!N97+Naran!N97+Ongon!N97+sukhbaatar!N97+Tuvshinshiree!N97+'Tumentsogt '!N97+'Uulbayan '!N97+khalzan!N97+erdenetsagaan!N97+'Baruu-Urt '!N97</f>
        <v>22</v>
      </c>
      <c r="O97" s="49" t="e">
        <f>Асгат!O97+Баяндэлгэр!O97+Dariganga!O97+munkhhaan!O97+Naran!O97+Ongon!O97+sukhbaatar!O97+Tuvshinshiree!O97+'Tumentsogt '!O97+'Uulbayan '!O97+khalzan!O97+erdenetsagaan!O97+'Baruu-Urt '!O97</f>
        <v>#VALUE!</v>
      </c>
      <c r="P97" s="49" t="e">
        <f>Асгат!P97+Баяндэлгэр!P97+Dariganga!P97+munkhhaan!P97+Naran!P97+Ongon!P97+sukhbaatar!P97+Tuvshinshiree!P97+'Tumentsogt '!P97+'Uulbayan '!P97+khalzan!P97+erdenetsagaan!P97+'Baruu-Urt '!P97</f>
        <v>#VALUE!</v>
      </c>
      <c r="Q97" s="49" t="e">
        <f>Асгат!Q97+Баяндэлгэр!Q97+Dariganga!Q97+munkhhaan!Q97+Naran!Q97+Ongon!Q97+sukhbaatar!Q97+Tuvshinshiree!Q97+'Tumentsogt '!Q97+'Uulbayan '!Q97+khalzan!Q97+erdenetsagaan!Q97+'Baruu-Urt '!Q97</f>
        <v>#VALUE!</v>
      </c>
      <c r="R97" s="147" t="e">
        <f t="shared" si="22"/>
        <v>#VALUE!</v>
      </c>
      <c r="S97" s="127" t="e">
        <f t="shared" si="23"/>
        <v>#VALUE!</v>
      </c>
    </row>
    <row r="98" spans="1:19" s="16" customFormat="1" ht="13.5" customHeight="1" x14ac:dyDescent="0.2">
      <c r="A98" s="122">
        <v>93</v>
      </c>
      <c r="B98" s="199" t="s">
        <v>97</v>
      </c>
      <c r="C98" s="199"/>
      <c r="D98" s="120" t="s">
        <v>23</v>
      </c>
      <c r="E98" s="83" t="e">
        <f>Асгат!E98+Баяндэлгэр!E98+Dariganga!E98+munkhhaan!E98+Naran!E98+Ongon!E98+sukhbaatar!E98+Tuvshinshiree!E98+'Tumentsogt '!E98+'Uulbayan '!E98+khalzan!E98+erdenetsagaan!E98+'Baruu-Urt '!E98</f>
        <v>#VALUE!</v>
      </c>
      <c r="F98" s="83" t="e">
        <f>Асгат!F98+Баяндэлгэр!F98+Dariganga!F98+munkhhaan!F98+Naran!F98+Ongon!F98+sukhbaatar!F98+Tuvshinshiree!F98+'Tumentsogt '!F98+'Uulbayan '!F98+khalzan!F98+erdenetsagaan!F98+'Baruu-Urt '!F98</f>
        <v>#VALUE!</v>
      </c>
      <c r="G98" s="83">
        <f>Асгат!G98+Баяндэлгэр!G98+Dariganga!G98+munkhhaan!G98+Naran!G98+Ongon!G98+sukhbaatar!G98+Tuvshinshiree!G98+'Tumentsogt '!G98+'Uulbayan '!G98+khalzan!G98+erdenetsagaan!G98+'Baruu-Urt '!G98</f>
        <v>10</v>
      </c>
      <c r="H98" s="83">
        <f>Асгат!H98+Баяндэлгэр!H98+Dariganga!H98+munkhhaan!H98+Naran!H98+Ongon!H98+sukhbaatar!H98+Tuvshinshiree!H98+'Tumentsogt '!H98+'Uulbayan '!H98+khalzan!H98+erdenetsagaan!H98+'Baruu-Urt '!H98</f>
        <v>8</v>
      </c>
      <c r="I98" s="83">
        <f>Асгат!I98+Баяндэлгэр!I98+Dariganga!I98+munkhhaan!I98+Naran!I98+Ongon!I98+sukhbaatar!I98+Tuvshinshiree!I98+'Tumentsogt '!I98+'Uulbayan '!I98+khalzan!I98+erdenetsagaan!I98+'Baruu-Urt '!I98</f>
        <v>5</v>
      </c>
      <c r="J98" s="83">
        <f>Асгат!J98+Баяндэлгэр!J98+Dariganga!J98+munkhhaan!J98+Naran!J98+Ongon!J98+sukhbaatar!J98+Tuvshinshiree!J98+'Tumentsogt '!J98+'Uulbayan '!J98+khalzan!J98+erdenetsagaan!J98+'Baruu-Urt '!J98</f>
        <v>7</v>
      </c>
      <c r="K98" s="83">
        <f>Асгат!K98+Баяндэлгэр!K98+Dariganga!K98+munkhhaan!K98+Naran!K98+Ongon!K98+sukhbaatar!K98+Tuvshinshiree!K98+'Tumentsogt '!K98+'Uulbayan '!K98+khalzan!K98+erdenetsagaan!K98+'Baruu-Urt '!K98</f>
        <v>6</v>
      </c>
      <c r="L98" s="83">
        <f>Асгат!L98+Баяндэлгэр!L98+Dariganga!L98+munkhhaan!L98+Naran!L98+Ongon!L98+sukhbaatar!L98+Tuvshinshiree!L98+'Tumentsogt '!L98+'Uulbayan '!L98+khalzan!L98+erdenetsagaan!L98+'Baruu-Urt '!L98</f>
        <v>6</v>
      </c>
      <c r="M98" s="83">
        <f>Асгат!M98+Баяндэлгэр!M98+Dariganga!M98+munkhhaan!M98+Naran!M98+Ongon!M98+sukhbaatar!M98+Tuvshinshiree!M98+'Tumentsogt '!M98+'Uulbayan '!M98+khalzan!M98+erdenetsagaan!M98+'Baruu-Urt '!M98</f>
        <v>7</v>
      </c>
      <c r="N98" s="83">
        <f>Асгат!N98+Баяндэлгэр!N98+Dariganga!N98+munkhhaan!N98+Naran!N98+Ongon!N98+sukhbaatar!N98+Tuvshinshiree!N98+'Tumentsogt '!N98+'Uulbayan '!N98+khalzan!N98+erdenetsagaan!N98+'Baruu-Urt '!N98</f>
        <v>4</v>
      </c>
      <c r="O98" s="49" t="e">
        <f>Асгат!O98+Баяндэлгэр!O98+Dariganga!O98+munkhhaan!O98+Naran!O98+Ongon!O98+sukhbaatar!O98+Tuvshinshiree!O98+'Tumentsogt '!O98+'Uulbayan '!O98+khalzan!O98+erdenetsagaan!O98+'Baruu-Urt '!O98</f>
        <v>#VALUE!</v>
      </c>
      <c r="P98" s="49" t="e">
        <f>Асгат!P98+Баяндэлгэр!P98+Dariganga!P98+munkhhaan!P98+Naran!P98+Ongon!P98+sukhbaatar!P98+Tuvshinshiree!P98+'Tumentsogt '!P98+'Uulbayan '!P98+khalzan!P98+erdenetsagaan!P98+'Baruu-Urt '!P98</f>
        <v>#VALUE!</v>
      </c>
      <c r="Q98" s="49" t="e">
        <f>Асгат!Q98+Баяндэлгэр!Q98+Dariganga!Q98+munkhhaan!Q98+Naran!Q98+Ongon!Q98+sukhbaatar!Q98+Tuvshinshiree!Q98+'Tumentsogt '!Q98+'Uulbayan '!Q98+khalzan!Q98+erdenetsagaan!Q98+'Baruu-Urt '!Q98</f>
        <v>#VALUE!</v>
      </c>
      <c r="R98" s="147" t="e">
        <f t="shared" si="22"/>
        <v>#VALUE!</v>
      </c>
      <c r="S98" s="127" t="e">
        <f t="shared" si="23"/>
        <v>#VALUE!</v>
      </c>
    </row>
    <row r="99" spans="1:19" s="16" customFormat="1" ht="13.5" customHeight="1" x14ac:dyDescent="0.2">
      <c r="A99" s="122">
        <v>94</v>
      </c>
      <c r="B99" s="199" t="s">
        <v>98</v>
      </c>
      <c r="C99" s="199"/>
      <c r="D99" s="120" t="s">
        <v>23</v>
      </c>
      <c r="E99" s="83">
        <f>Асгат!E99+Баяндэлгэр!E99+Dariganga!E99+munkhhaan!E99+Naran!E99+Ongon!E99+sukhbaatar!E99+Tuvshinshiree!E99+'Tumentsogt '!E99+'Uulbayan '!E99+khalzan!E99+erdenetsagaan!E99+'Baruu-Urt '!E99</f>
        <v>1304</v>
      </c>
      <c r="F99" s="83">
        <f>Асгат!F99+Баяндэлгэр!F99+Dariganga!F99+munkhhaan!F99+Naran!F99+Ongon!F99+sukhbaatar!F99+Tuvshinshiree!F99+'Tumentsogt '!F99+'Uulbayan '!F99+khalzan!F99+erdenetsagaan!F99+'Baruu-Urt '!F99</f>
        <v>904</v>
      </c>
      <c r="G99" s="83">
        <f>Асгат!G99+Баяндэлгэр!G99+Dariganga!G99+munkhhaan!G99+Naran!G99+Ongon!G99+sukhbaatar!G99+Tuvshinshiree!G99+'Tumentsogt '!G99+'Uulbayan '!G99+khalzan!G99+erdenetsagaan!G99+'Baruu-Urt '!G99</f>
        <v>591</v>
      </c>
      <c r="H99" s="83">
        <f>Асгат!H99+Баяндэлгэр!H99+Dariganga!H99+munkhhaan!H99+Naran!H99+Ongon!H99+sukhbaatar!H99+Tuvshinshiree!H99+'Tumentsogt '!H99+'Uulbayan '!H99+khalzan!H99+erdenetsagaan!H99+'Baruu-Urt '!H99</f>
        <v>652</v>
      </c>
      <c r="I99" s="83">
        <f>Асгат!I99+Баяндэлгэр!I99+Dariganga!I99+munkhhaan!I99+Naran!I99+Ongon!I99+sukhbaatar!I99+Tuvshinshiree!I99+'Tumentsogt '!I99+'Uulbayan '!I99+khalzan!I99+erdenetsagaan!I99+'Baruu-Urt '!I99</f>
        <v>715</v>
      </c>
      <c r="J99" s="83">
        <f>Асгат!J99+Баяндэлгэр!J99+Dariganga!J99+munkhhaan!J99+Naran!J99+Ongon!J99+sukhbaatar!J99+Tuvshinshiree!J99+'Tumentsogt '!J99+'Uulbayan '!J99+khalzan!J99+erdenetsagaan!J99+'Baruu-Urt '!J99</f>
        <v>992</v>
      </c>
      <c r="K99" s="83">
        <f>Асгат!K99+Баяндэлгэр!K99+Dariganga!K99+munkhhaan!K99+Naran!K99+Ongon!K99+sukhbaatar!K99+Tuvshinshiree!K99+'Tumentsogt '!K99+'Uulbayan '!K99+khalzan!K99+erdenetsagaan!K99+'Baruu-Urt '!K99</f>
        <v>539</v>
      </c>
      <c r="L99" s="83">
        <f>Асгат!L99+Баяндэлгэр!L99+Dariganga!L99+munkhhaan!L99+Naran!L99+Ongon!L99+sukhbaatar!L99+Tuvshinshiree!L99+'Tumentsogt '!L99+'Uulbayan '!L99+khalzan!L99+erdenetsagaan!L99+'Baruu-Urt '!L99</f>
        <v>788</v>
      </c>
      <c r="M99" s="83">
        <f>Асгат!M99+Баяндэлгэр!M99+Dariganga!M99+munkhhaan!M99+Naran!M99+Ongon!M99+sukhbaatar!M99+Tuvshinshiree!M99+'Tumentsogt '!M99+'Uulbayan '!M99+khalzan!M99+erdenetsagaan!M99+'Baruu-Urt '!M99</f>
        <v>1294</v>
      </c>
      <c r="N99" s="83">
        <f>Асгат!N99+Баяндэлгэр!N99+Dariganga!N99+munkhhaan!N99+Naran!N99+Ongon!N99+sukhbaatar!N99+Tuvshinshiree!N99+'Tumentsogt '!N99+'Uulbayan '!N99+khalzan!N99+erdenetsagaan!N99+'Baruu-Urt '!N99</f>
        <v>1276</v>
      </c>
      <c r="O99" s="49">
        <f>Асгат!O99+Баяндэлгэр!O99+Dariganga!O99+munkhhaan!O99+Naran!O99+Ongon!O99+sukhbaatar!O99+Tuvshinshiree!O99+'Tumentsogt '!O99+'Uulbayan '!O99+khalzan!O99+erdenetsagaan!O99+'Baruu-Urt '!O99</f>
        <v>678</v>
      </c>
      <c r="P99" s="49">
        <f>Асгат!P99+Баяндэлгэр!P99+Dariganga!P99+munkhhaan!P99+Naran!P99+Ongon!P99+sukhbaatar!P99+Tuvshinshiree!P99+'Tumentsogt '!P99+'Uulbayan '!P99+khalzan!P99+erdenetsagaan!P99+'Baruu-Urt '!P99</f>
        <v>970</v>
      </c>
      <c r="Q99" s="49">
        <f>Асгат!Q99+Баяндэлгэр!Q99+Dariganga!Q99+munkhhaan!Q99+Naran!Q99+Ongon!Q99+sukhbaatar!Q99+Tuvshinshiree!Q99+'Tumentsogt '!Q99+'Uulbayan '!Q99+khalzan!Q99+erdenetsagaan!Q99+'Baruu-Urt '!Q99</f>
        <v>509</v>
      </c>
      <c r="R99" s="147">
        <f t="shared" si="22"/>
        <v>-461</v>
      </c>
      <c r="S99" s="127">
        <f t="shared" si="23"/>
        <v>52.474226804123717</v>
      </c>
    </row>
    <row r="100" spans="1:19" s="16" customFormat="1" ht="13.5" customHeight="1" x14ac:dyDescent="0.2">
      <c r="A100" s="122">
        <v>95</v>
      </c>
      <c r="B100" s="199" t="s">
        <v>99</v>
      </c>
      <c r="C100" s="199"/>
      <c r="D100" s="120" t="s">
        <v>7</v>
      </c>
      <c r="E100" s="83">
        <f>Асгат!E100+Баяндэлгэр!E100+Dariganga!E100+munkhhaan!E100+Naran!E100+Ongon!E100+sukhbaatar!E100+Tuvshinshiree!E100+'Tumentsogt '!E100+'Uulbayan '!E100+khalzan!E100+erdenetsagaan!E100+'Baruu-Urt '!E100</f>
        <v>200</v>
      </c>
      <c r="F100" s="83">
        <f>Асгат!F100+Баяндэлгэр!F100+Dariganga!F100+munkhhaan!F100+Naran!F100+Ongon!F100+sukhbaatar!F100+Tuvshinshiree!F100+'Tumentsogt '!F100+'Uulbayan '!F100+khalzan!F100+erdenetsagaan!F100+'Baruu-Urt '!F100</f>
        <v>200</v>
      </c>
      <c r="G100" s="83">
        <f>Асгат!G100+Баяндэлгэр!G100+Dariganga!G100+munkhhaan!G100+Naran!G100+Ongon!G100+sukhbaatar!G100+Tuvshinshiree!G100+'Tumentsogt '!G100+'Uulbayan '!G100+khalzan!G100+erdenetsagaan!G100+'Baruu-Urt '!G100</f>
        <v>200</v>
      </c>
      <c r="H100" s="83">
        <f>Асгат!H100+Баяндэлгэр!H100+Dariganga!H100+munkhhaan!H100+Naran!H100+Ongon!H100+sukhbaatar!H100+Tuvshinshiree!H100+'Tumentsogt '!H100+'Uulbayan '!H100+khalzan!H100+erdenetsagaan!H100+'Baruu-Urt '!H100</f>
        <v>238</v>
      </c>
      <c r="I100" s="83">
        <f>Асгат!I100+Баяндэлгэр!I100+Dariganga!I100+munkhhaan!I100+Naran!I100+Ongon!I100+sukhbaatar!I100+Tuvshinshiree!I100+'Tumentsogt '!I100+'Uulbayan '!I100+khalzan!I100+erdenetsagaan!I100+'Baruu-Urt '!I100</f>
        <v>261</v>
      </c>
      <c r="J100" s="83">
        <f>Асгат!J100+Баяндэлгэр!J100+Dariganga!J100+munkhhaan!J100+Naran!J100+Ongon!J100+sukhbaatar!J100+Tuvshinshiree!J100+'Tumentsogt '!J100+'Uulbayan '!J100+khalzan!J100+erdenetsagaan!J100+'Baruu-Urt '!J100</f>
        <v>297</v>
      </c>
      <c r="K100" s="83">
        <f>Асгат!K100+Баяндэлгэр!K100+Dariganga!K100+munkhhaan!K100+Naran!K100+Ongon!K100+sukhbaatar!K100+Tuvshinshiree!K100+'Tumentsogt '!K100+'Uulbayan '!K100+khalzan!K100+erdenetsagaan!K100+'Baruu-Urt '!K100</f>
        <v>329</v>
      </c>
      <c r="L100" s="83">
        <f>Асгат!L100+Баяндэлгэр!L100+Dariganga!L100+munkhhaan!L100+Naran!L100+Ongon!L100+sukhbaatar!L100+Tuvshinshiree!L100+'Tumentsogt '!L100+'Uulbayan '!L100+khalzan!L100+erdenetsagaan!L100+'Baruu-Urt '!L100</f>
        <v>317</v>
      </c>
      <c r="M100" s="83">
        <f>Асгат!M100+Баяндэлгэр!M100+Dariganga!M100+munkhhaan!M100+Naran!M100+Ongon!M100+sukhbaatar!M100+Tuvshinshiree!M100+'Tumentsogt '!M100+'Uulbayan '!M100+khalzan!M100+erdenetsagaan!M100+'Baruu-Urt '!M100</f>
        <v>319</v>
      </c>
      <c r="N100" s="83">
        <f>Асгат!N100+Баяндэлгэр!N100+Dariganga!N100+munkhhaan!N100+Naran!N100+Ongon!N100+sukhbaatar!N100+Tuvshinshiree!N100+'Tumentsogt '!N100+'Uulbayan '!N100+khalzan!N100+erdenetsagaan!N100+'Baruu-Urt '!N100</f>
        <v>338</v>
      </c>
      <c r="O100" s="49">
        <f>Асгат!O100+Баяндэлгэр!O100+Dariganga!O100+munkhhaan!O100+Naran!O100+Ongon!O100+sukhbaatar!O100+Tuvshinshiree!O100+'Tumentsogt '!O100+'Uulbayan '!O100+khalzan!O100+erdenetsagaan!O100+'Baruu-Urt '!O100</f>
        <v>366</v>
      </c>
      <c r="P100" s="49">
        <f>Асгат!P100+Баяндэлгэр!P100+Dariganga!P100+munkhhaan!P100+Naran!P100+Ongon!P100+sukhbaatar!P100+Tuvshinshiree!P100+'Tumentsogt '!P100+'Uulbayan '!P100+khalzan!P100+erdenetsagaan!P100+'Baruu-Urt '!P100</f>
        <v>525</v>
      </c>
      <c r="Q100" s="49">
        <f>Асгат!Q100+Баяндэлгэр!Q100+Dariganga!Q100+munkhhaan!Q100+Naran!Q100+Ongon!Q100+sukhbaatar!Q100+Tuvshinshiree!Q100+'Tumentsogt '!Q100+'Uulbayan '!Q100+khalzan!Q100+erdenetsagaan!Q100+'Baruu-Urt '!Q100</f>
        <v>408</v>
      </c>
      <c r="R100" s="147">
        <f t="shared" si="22"/>
        <v>-117</v>
      </c>
      <c r="S100" s="127">
        <f t="shared" si="23"/>
        <v>77.714285714285708</v>
      </c>
    </row>
    <row r="101" spans="1:19" s="16" customFormat="1" ht="13.5" customHeight="1" x14ac:dyDescent="0.2">
      <c r="A101" s="122">
        <v>96</v>
      </c>
      <c r="B101" s="199" t="s">
        <v>100</v>
      </c>
      <c r="C101" s="199"/>
      <c r="D101" s="120" t="s">
        <v>23</v>
      </c>
      <c r="E101" s="83">
        <f>Асгат!E101+Баяндэлгэр!E101+Dariganga!E101+munkhhaan!E101+Naran!E101+Ongon!E101+sukhbaatar!E101+Tuvshinshiree!E101+'Tumentsogt '!E101+'Uulbayan '!E101+khalzan!E101+erdenetsagaan!E101+'Baruu-Urt '!E101</f>
        <v>177</v>
      </c>
      <c r="F101" s="83">
        <f>Асгат!F101+Баяндэлгэр!F101+Dariganga!F101+munkhhaan!F101+Naran!F101+Ongon!F101+sukhbaatar!F101+Tuvshinshiree!F101+'Tumentsogt '!F101+'Uulbayan '!F101+khalzan!F101+erdenetsagaan!F101+'Baruu-Urt '!F101</f>
        <v>228</v>
      </c>
      <c r="G101" s="83">
        <f>Асгат!G101+Баяндэлгэр!G101+Dariganga!G101+munkhhaan!G101+Naran!G101+Ongon!G101+sukhbaatar!G101+Tuvshinshiree!G101+'Tumentsogt '!G101+'Uulbayan '!G101+khalzan!G101+erdenetsagaan!G101+'Baruu-Urt '!G101</f>
        <v>191</v>
      </c>
      <c r="H101" s="83">
        <f>Асгат!H101+Баяндэлгэр!H101+Dariganga!H101+munkhhaan!H101+Naran!H101+Ongon!H101+sukhbaatar!H101+Tuvshinshiree!H101+'Tumentsogt '!H101+'Uulbayan '!H101+khalzan!H101+erdenetsagaan!H101+'Baruu-Urt '!H101</f>
        <v>228</v>
      </c>
      <c r="I101" s="83">
        <f>Асгат!I101+Баяндэлгэр!I101+Dariganga!I101+munkhhaan!I101+Naran!I101+Ongon!I101+sukhbaatar!I101+Tuvshinshiree!I101+'Tumentsogt '!I101+'Uulbayan '!I101+khalzan!I101+erdenetsagaan!I101+'Baruu-Urt '!I101</f>
        <v>218</v>
      </c>
      <c r="J101" s="83">
        <f>Асгат!J101+Баяндэлгэр!J101+Dariganga!J101+munkhhaan!J101+Naran!J101+Ongon!J101+sukhbaatar!J101+Tuvshinshiree!J101+'Tumentsogt '!J101+'Uulbayan '!J101+khalzan!J101+erdenetsagaan!J101+'Baruu-Urt '!J101</f>
        <v>309</v>
      </c>
      <c r="K101" s="83">
        <f>Асгат!K101+Баяндэлгэр!K101+Dariganga!K101+munkhhaan!K101+Naran!K101+Ongon!K101+sukhbaatar!K101+Tuvshinshiree!K101+'Tumentsogt '!K101+'Uulbayan '!K101+khalzan!K101+erdenetsagaan!K101+'Baruu-Urt '!K101</f>
        <v>368</v>
      </c>
      <c r="L101" s="83">
        <f>Асгат!L101+Баяндэлгэр!L101+Dariganga!L101+munkhhaan!L101+Naran!L101+Ongon!L101+sukhbaatar!L101+Tuvshinshiree!L101+'Tumentsogt '!L101+'Uulbayan '!L101+khalzan!L101+erdenetsagaan!L101+'Baruu-Urt '!L101</f>
        <v>351</v>
      </c>
      <c r="M101" s="83">
        <f>Асгат!M101+Баяндэлгэр!M101+Dariganga!M101+munkhhaan!M101+Naran!M101+Ongon!M101+sukhbaatar!M101+Tuvshinshiree!M101+'Tumentsogt '!M101+'Uulbayan '!M101+khalzan!M101+erdenetsagaan!M101+'Baruu-Urt '!M101</f>
        <v>323</v>
      </c>
      <c r="N101" s="83">
        <f>Асгат!N101+Баяндэлгэр!N101+Dariganga!N101+munkhhaan!N101+Naran!N101+Ongon!N101+sukhbaatar!N101+Tuvshinshiree!N101+'Tumentsogt '!N101+'Uulbayan '!N101+khalzan!N101+erdenetsagaan!N101+'Baruu-Urt '!N101</f>
        <v>306</v>
      </c>
      <c r="O101" s="49">
        <f>Асгат!O101+Баяндэлгэр!O101+Dariganga!O101+munkhhaan!O101+Naran!O101+Ongon!O101+sukhbaatar!O101+Tuvshinshiree!O101+'Tumentsogt '!O101+'Uulbayan '!O101+khalzan!O101+erdenetsagaan!O101+'Baruu-Urt '!O101</f>
        <v>275</v>
      </c>
      <c r="P101" s="49">
        <f>Асгат!P101+Баяндэлгэр!P101+Dariganga!P101+munkhhaan!P101+Naran!P101+Ongon!P101+sukhbaatar!P101+Tuvshinshiree!P101+'Tumentsogt '!P101+'Uulbayan '!P101+khalzan!P101+erdenetsagaan!P101+'Baruu-Urt '!P101</f>
        <v>346</v>
      </c>
      <c r="Q101" s="49">
        <f>Асгат!Q101+Баяндэлгэр!Q101+Dariganga!Q101+munkhhaan!Q101+Naran!Q101+Ongon!Q101+sukhbaatar!Q101+Tuvshinshiree!Q101+'Tumentsogt '!Q101+'Uulbayan '!Q101+khalzan!Q101+erdenetsagaan!Q101+'Baruu-Urt '!Q101</f>
        <v>331</v>
      </c>
      <c r="R101" s="147">
        <f t="shared" si="22"/>
        <v>-15</v>
      </c>
      <c r="S101" s="127">
        <f t="shared" si="23"/>
        <v>95.664739884393072</v>
      </c>
    </row>
    <row r="102" spans="1:19" s="16" customFormat="1" ht="19.5" customHeight="1" x14ac:dyDescent="0.2">
      <c r="A102" s="278" t="s">
        <v>101</v>
      </c>
      <c r="B102" s="200"/>
      <c r="C102" s="200"/>
      <c r="D102" s="200"/>
      <c r="E102" s="200"/>
      <c r="F102" s="200"/>
      <c r="G102" s="200"/>
      <c r="H102" s="200"/>
      <c r="I102" s="200"/>
      <c r="J102" s="200"/>
      <c r="K102" s="200"/>
      <c r="L102" s="200"/>
      <c r="M102" s="200"/>
      <c r="N102" s="200"/>
      <c r="O102" s="200"/>
      <c r="P102" s="200"/>
      <c r="Q102" s="200"/>
      <c r="R102" s="200"/>
      <c r="S102" s="200"/>
    </row>
    <row r="103" spans="1:19" s="16" customFormat="1" ht="18" customHeight="1" x14ac:dyDescent="0.2">
      <c r="E103" s="5"/>
      <c r="F103" s="134"/>
      <c r="G103" s="5"/>
      <c r="H103" s="5"/>
      <c r="I103" s="5"/>
      <c r="J103" s="5"/>
      <c r="K103" s="5"/>
      <c r="L103" s="5"/>
      <c r="M103" s="5"/>
      <c r="N103" s="5"/>
      <c r="O103" s="150"/>
      <c r="P103" s="150"/>
      <c r="Q103" s="168"/>
      <c r="R103" s="5"/>
      <c r="S103" s="5"/>
    </row>
    <row r="104" spans="1:19" s="16" customFormat="1" ht="18" customHeight="1" x14ac:dyDescent="0.2">
      <c r="B104" s="128"/>
      <c r="C104" s="128"/>
      <c r="D104" s="128"/>
    </row>
    <row r="105" spans="1:19" s="28" customFormat="1" ht="18" customHeight="1" x14ac:dyDescent="0.2">
      <c r="B105" s="201" t="s">
        <v>102</v>
      </c>
      <c r="C105" s="201"/>
      <c r="D105" s="29"/>
    </row>
    <row r="106" spans="1:19" s="28" customFormat="1" ht="18" customHeight="1" x14ac:dyDescent="0.2">
      <c r="B106" s="198" t="s">
        <v>117</v>
      </c>
      <c r="C106" s="198"/>
      <c r="D106" s="198"/>
      <c r="E106" s="198"/>
      <c r="F106" s="198"/>
      <c r="G106" s="198"/>
      <c r="H106" s="198"/>
      <c r="I106" s="198"/>
      <c r="J106" s="198"/>
      <c r="K106" s="198"/>
      <c r="L106" s="198"/>
      <c r="M106" s="198"/>
      <c r="N106" s="198"/>
      <c r="O106" s="198"/>
      <c r="P106" s="198"/>
      <c r="Q106" s="198"/>
      <c r="R106" s="198"/>
    </row>
    <row r="107" spans="1:19" s="41" customFormat="1" ht="16.5" customHeight="1" x14ac:dyDescent="0.2">
      <c r="A107" s="40"/>
      <c r="B107" s="87"/>
      <c r="C107" s="87"/>
    </row>
  </sheetData>
  <mergeCells count="112">
    <mergeCell ref="B106:R106"/>
    <mergeCell ref="B98:C98"/>
    <mergeCell ref="B99:C99"/>
    <mergeCell ref="B100:C100"/>
    <mergeCell ref="B101:C101"/>
    <mergeCell ref="A102:S102"/>
    <mergeCell ref="B105:C105"/>
    <mergeCell ref="B92:C92"/>
    <mergeCell ref="B93:C93"/>
    <mergeCell ref="B94:C94"/>
    <mergeCell ref="B95:C95"/>
    <mergeCell ref="B96:C96"/>
    <mergeCell ref="B97:C97"/>
    <mergeCell ref="B86:C86"/>
    <mergeCell ref="B87:C87"/>
    <mergeCell ref="B88:C88"/>
    <mergeCell ref="B89:C89"/>
    <mergeCell ref="B90:C90"/>
    <mergeCell ref="B91:C91"/>
    <mergeCell ref="B80:C80"/>
    <mergeCell ref="B81:C81"/>
    <mergeCell ref="B82:C82"/>
    <mergeCell ref="B83:C83"/>
    <mergeCell ref="B84:C84"/>
    <mergeCell ref="B85:C85"/>
    <mergeCell ref="B72:C72"/>
    <mergeCell ref="B73:C73"/>
    <mergeCell ref="B74:C74"/>
    <mergeCell ref="B75:C75"/>
    <mergeCell ref="B76:C76"/>
    <mergeCell ref="B77:B79"/>
    <mergeCell ref="B66:C66"/>
    <mergeCell ref="B67:C67"/>
    <mergeCell ref="B68:C68"/>
    <mergeCell ref="B69:C69"/>
    <mergeCell ref="B70:C70"/>
    <mergeCell ref="B71:C71"/>
    <mergeCell ref="B60:C60"/>
    <mergeCell ref="B61:C61"/>
    <mergeCell ref="B62:C62"/>
    <mergeCell ref="B63:C63"/>
    <mergeCell ref="B64:C64"/>
    <mergeCell ref="B65:C65"/>
    <mergeCell ref="B54:C54"/>
    <mergeCell ref="B55:C55"/>
    <mergeCell ref="B56:C56"/>
    <mergeCell ref="B57:C57"/>
    <mergeCell ref="B58:C58"/>
    <mergeCell ref="B59:C59"/>
    <mergeCell ref="B47:B48"/>
    <mergeCell ref="B49:C49"/>
    <mergeCell ref="B50:C50"/>
    <mergeCell ref="B51:C51"/>
    <mergeCell ref="B52:C52"/>
    <mergeCell ref="B53:C53"/>
    <mergeCell ref="B38:C38"/>
    <mergeCell ref="B39:C39"/>
    <mergeCell ref="B40:C40"/>
    <mergeCell ref="B41:B42"/>
    <mergeCell ref="B43:B44"/>
    <mergeCell ref="B45:B46"/>
    <mergeCell ref="B32:C32"/>
    <mergeCell ref="B33:C33"/>
    <mergeCell ref="B34:C34"/>
    <mergeCell ref="B35:C35"/>
    <mergeCell ref="B36:C36"/>
    <mergeCell ref="B37:C37"/>
    <mergeCell ref="B26:C26"/>
    <mergeCell ref="B27:C27"/>
    <mergeCell ref="B28:C28"/>
    <mergeCell ref="B29:C29"/>
    <mergeCell ref="B30:C30"/>
    <mergeCell ref="B31:C31"/>
    <mergeCell ref="B20:C20"/>
    <mergeCell ref="B21:C21"/>
    <mergeCell ref="B22:C22"/>
    <mergeCell ref="B23:C23"/>
    <mergeCell ref="B24:C24"/>
    <mergeCell ref="B25:C25"/>
    <mergeCell ref="B14:C14"/>
    <mergeCell ref="B15:C15"/>
    <mergeCell ref="B16:C16"/>
    <mergeCell ref="B17:C17"/>
    <mergeCell ref="B18:C18"/>
    <mergeCell ref="B19:C19"/>
    <mergeCell ref="B8:C8"/>
    <mergeCell ref="B9:C9"/>
    <mergeCell ref="B10:C10"/>
    <mergeCell ref="B11:C11"/>
    <mergeCell ref="B12:C12"/>
    <mergeCell ref="B13:C13"/>
    <mergeCell ref="K4:K5"/>
    <mergeCell ref="L4:L5"/>
    <mergeCell ref="M4:M5"/>
    <mergeCell ref="R4:S4"/>
    <mergeCell ref="B6:C6"/>
    <mergeCell ref="B7:C7"/>
    <mergeCell ref="A2:S2"/>
    <mergeCell ref="H3:S3"/>
    <mergeCell ref="A4:A5"/>
    <mergeCell ref="B4:C5"/>
    <mergeCell ref="D4:D5"/>
    <mergeCell ref="E4:E5"/>
    <mergeCell ref="G4:G5"/>
    <mergeCell ref="H4:H5"/>
    <mergeCell ref="I4:I5"/>
    <mergeCell ref="J4:J5"/>
    <mergeCell ref="N4:N5"/>
    <mergeCell ref="F4:F5"/>
    <mergeCell ref="O4:O5"/>
    <mergeCell ref="P4:P5"/>
    <mergeCell ref="Q4:Q5"/>
  </mergeCells>
  <pageMargins left="0.6692913385826772" right="0.43307086614173229" top="0.56000000000000005" bottom="0.27559055118110237" header="0.15748031496062992" footer="0.1574803149606299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U107"/>
  <sheetViews>
    <sheetView zoomScaleNormal="100" workbookViewId="0">
      <pane xSplit="4" ySplit="5" topLeftCell="E15" activePane="bottomRight" state="frozen"/>
      <selection pane="topRight" activeCell="E1" sqref="E1"/>
      <selection pane="bottomLeft" activeCell="A6" sqref="A6"/>
      <selection pane="bottomRight" activeCell="Q31" sqref="Q31"/>
    </sheetView>
  </sheetViews>
  <sheetFormatPr defaultRowHeight="11.25" x14ac:dyDescent="0.2"/>
  <cols>
    <col min="1" max="1" width="3.5703125" style="1" customWidth="1"/>
    <col min="2" max="2" width="15.85546875" style="1" customWidth="1"/>
    <col min="3" max="3" width="13" style="1" customWidth="1"/>
    <col min="4" max="4" width="7.28515625" style="1" customWidth="1"/>
    <col min="5" max="5" width="6.5703125" style="1" bestFit="1" customWidth="1"/>
    <col min="6" max="6" width="6.5703125" style="1" customWidth="1"/>
    <col min="7" max="14" width="6.5703125" style="1" bestFit="1" customWidth="1"/>
    <col min="15" max="17" width="6.5703125" style="1" customWidth="1"/>
    <col min="18" max="18" width="7.85546875" style="1" customWidth="1"/>
    <col min="19" max="19" width="7.140625" style="1" bestFit="1" customWidth="1"/>
    <col min="20" max="20" width="0.7109375" style="1" customWidth="1"/>
    <col min="21" max="253" width="9.140625" style="1"/>
    <col min="254" max="254" width="3.7109375" style="1" customWidth="1"/>
    <col min="255" max="255" width="16.7109375" style="1" customWidth="1"/>
    <col min="256" max="256" width="15.140625" style="1" customWidth="1"/>
    <col min="257" max="257" width="7.85546875" style="1" customWidth="1"/>
    <col min="258" max="263" width="6.85546875" style="1" customWidth="1"/>
    <col min="264" max="509" width="9.140625" style="1"/>
    <col min="510" max="510" width="3.7109375" style="1" customWidth="1"/>
    <col min="511" max="511" width="16.7109375" style="1" customWidth="1"/>
    <col min="512" max="512" width="15.140625" style="1" customWidth="1"/>
    <col min="513" max="513" width="7.85546875" style="1" customWidth="1"/>
    <col min="514" max="519" width="6.85546875" style="1" customWidth="1"/>
    <col min="520" max="765" width="9.140625" style="1"/>
    <col min="766" max="766" width="3.7109375" style="1" customWidth="1"/>
    <col min="767" max="767" width="16.7109375" style="1" customWidth="1"/>
    <col min="768" max="768" width="15.140625" style="1" customWidth="1"/>
    <col min="769" max="769" width="7.85546875" style="1" customWidth="1"/>
    <col min="770" max="775" width="6.85546875" style="1" customWidth="1"/>
    <col min="776" max="1021" width="9.140625" style="1"/>
    <col min="1022" max="1022" width="3.7109375" style="1" customWidth="1"/>
    <col min="1023" max="1023" width="16.7109375" style="1" customWidth="1"/>
    <col min="1024" max="1024" width="15.140625" style="1" customWidth="1"/>
    <col min="1025" max="1025" width="7.85546875" style="1" customWidth="1"/>
    <col min="1026" max="1031" width="6.85546875" style="1" customWidth="1"/>
    <col min="1032" max="1277" width="9.140625" style="1"/>
    <col min="1278" max="1278" width="3.7109375" style="1" customWidth="1"/>
    <col min="1279" max="1279" width="16.7109375" style="1" customWidth="1"/>
    <col min="1280" max="1280" width="15.140625" style="1" customWidth="1"/>
    <col min="1281" max="1281" width="7.85546875" style="1" customWidth="1"/>
    <col min="1282" max="1287" width="6.85546875" style="1" customWidth="1"/>
    <col min="1288" max="1533" width="9.140625" style="1"/>
    <col min="1534" max="1534" width="3.7109375" style="1" customWidth="1"/>
    <col min="1535" max="1535" width="16.7109375" style="1" customWidth="1"/>
    <col min="1536" max="1536" width="15.140625" style="1" customWidth="1"/>
    <col min="1537" max="1537" width="7.85546875" style="1" customWidth="1"/>
    <col min="1538" max="1543" width="6.85546875" style="1" customWidth="1"/>
    <col min="1544" max="1789" width="9.140625" style="1"/>
    <col min="1790" max="1790" width="3.7109375" style="1" customWidth="1"/>
    <col min="1791" max="1791" width="16.7109375" style="1" customWidth="1"/>
    <col min="1792" max="1792" width="15.140625" style="1" customWidth="1"/>
    <col min="1793" max="1793" width="7.85546875" style="1" customWidth="1"/>
    <col min="1794" max="1799" width="6.85546875" style="1" customWidth="1"/>
    <col min="1800" max="2045" width="9.140625" style="1"/>
    <col min="2046" max="2046" width="3.7109375" style="1" customWidth="1"/>
    <col min="2047" max="2047" width="16.7109375" style="1" customWidth="1"/>
    <col min="2048" max="2048" width="15.140625" style="1" customWidth="1"/>
    <col min="2049" max="2049" width="7.85546875" style="1" customWidth="1"/>
    <col min="2050" max="2055" width="6.85546875" style="1" customWidth="1"/>
    <col min="2056" max="2301" width="9.140625" style="1"/>
    <col min="2302" max="2302" width="3.7109375" style="1" customWidth="1"/>
    <col min="2303" max="2303" width="16.7109375" style="1" customWidth="1"/>
    <col min="2304" max="2304" width="15.140625" style="1" customWidth="1"/>
    <col min="2305" max="2305" width="7.85546875" style="1" customWidth="1"/>
    <col min="2306" max="2311" width="6.85546875" style="1" customWidth="1"/>
    <col min="2312" max="2557" width="9.140625" style="1"/>
    <col min="2558" max="2558" width="3.7109375" style="1" customWidth="1"/>
    <col min="2559" max="2559" width="16.7109375" style="1" customWidth="1"/>
    <col min="2560" max="2560" width="15.140625" style="1" customWidth="1"/>
    <col min="2561" max="2561" width="7.85546875" style="1" customWidth="1"/>
    <col min="2562" max="2567" width="6.85546875" style="1" customWidth="1"/>
    <col min="2568" max="2813" width="9.140625" style="1"/>
    <col min="2814" max="2814" width="3.7109375" style="1" customWidth="1"/>
    <col min="2815" max="2815" width="16.7109375" style="1" customWidth="1"/>
    <col min="2816" max="2816" width="15.140625" style="1" customWidth="1"/>
    <col min="2817" max="2817" width="7.85546875" style="1" customWidth="1"/>
    <col min="2818" max="2823" width="6.85546875" style="1" customWidth="1"/>
    <col min="2824" max="3069" width="9.140625" style="1"/>
    <col min="3070" max="3070" width="3.7109375" style="1" customWidth="1"/>
    <col min="3071" max="3071" width="16.7109375" style="1" customWidth="1"/>
    <col min="3072" max="3072" width="15.140625" style="1" customWidth="1"/>
    <col min="3073" max="3073" width="7.85546875" style="1" customWidth="1"/>
    <col min="3074" max="3079" width="6.85546875" style="1" customWidth="1"/>
    <col min="3080" max="3325" width="9.140625" style="1"/>
    <col min="3326" max="3326" width="3.7109375" style="1" customWidth="1"/>
    <col min="3327" max="3327" width="16.7109375" style="1" customWidth="1"/>
    <col min="3328" max="3328" width="15.140625" style="1" customWidth="1"/>
    <col min="3329" max="3329" width="7.85546875" style="1" customWidth="1"/>
    <col min="3330" max="3335" width="6.85546875" style="1" customWidth="1"/>
    <col min="3336" max="3581" width="9.140625" style="1"/>
    <col min="3582" max="3582" width="3.7109375" style="1" customWidth="1"/>
    <col min="3583" max="3583" width="16.7109375" style="1" customWidth="1"/>
    <col min="3584" max="3584" width="15.140625" style="1" customWidth="1"/>
    <col min="3585" max="3585" width="7.85546875" style="1" customWidth="1"/>
    <col min="3586" max="3591" width="6.85546875" style="1" customWidth="1"/>
    <col min="3592" max="3837" width="9.140625" style="1"/>
    <col min="3838" max="3838" width="3.7109375" style="1" customWidth="1"/>
    <col min="3839" max="3839" width="16.7109375" style="1" customWidth="1"/>
    <col min="3840" max="3840" width="15.140625" style="1" customWidth="1"/>
    <col min="3841" max="3841" width="7.85546875" style="1" customWidth="1"/>
    <col min="3842" max="3847" width="6.85546875" style="1" customWidth="1"/>
    <col min="3848" max="4093" width="9.140625" style="1"/>
    <col min="4094" max="4094" width="3.7109375" style="1" customWidth="1"/>
    <col min="4095" max="4095" width="16.7109375" style="1" customWidth="1"/>
    <col min="4096" max="4096" width="15.140625" style="1" customWidth="1"/>
    <col min="4097" max="4097" width="7.85546875" style="1" customWidth="1"/>
    <col min="4098" max="4103" width="6.85546875" style="1" customWidth="1"/>
    <col min="4104" max="4349" width="9.140625" style="1"/>
    <col min="4350" max="4350" width="3.7109375" style="1" customWidth="1"/>
    <col min="4351" max="4351" width="16.7109375" style="1" customWidth="1"/>
    <col min="4352" max="4352" width="15.140625" style="1" customWidth="1"/>
    <col min="4353" max="4353" width="7.85546875" style="1" customWidth="1"/>
    <col min="4354" max="4359" width="6.85546875" style="1" customWidth="1"/>
    <col min="4360" max="4605" width="9.140625" style="1"/>
    <col min="4606" max="4606" width="3.7109375" style="1" customWidth="1"/>
    <col min="4607" max="4607" width="16.7109375" style="1" customWidth="1"/>
    <col min="4608" max="4608" width="15.140625" style="1" customWidth="1"/>
    <col min="4609" max="4609" width="7.85546875" style="1" customWidth="1"/>
    <col min="4610" max="4615" width="6.85546875" style="1" customWidth="1"/>
    <col min="4616" max="4861" width="9.140625" style="1"/>
    <col min="4862" max="4862" width="3.7109375" style="1" customWidth="1"/>
    <col min="4863" max="4863" width="16.7109375" style="1" customWidth="1"/>
    <col min="4864" max="4864" width="15.140625" style="1" customWidth="1"/>
    <col min="4865" max="4865" width="7.85546875" style="1" customWidth="1"/>
    <col min="4866" max="4871" width="6.85546875" style="1" customWidth="1"/>
    <col min="4872" max="5117" width="9.140625" style="1"/>
    <col min="5118" max="5118" width="3.7109375" style="1" customWidth="1"/>
    <col min="5119" max="5119" width="16.7109375" style="1" customWidth="1"/>
    <col min="5120" max="5120" width="15.140625" style="1" customWidth="1"/>
    <col min="5121" max="5121" width="7.85546875" style="1" customWidth="1"/>
    <col min="5122" max="5127" width="6.85546875" style="1" customWidth="1"/>
    <col min="5128" max="5373" width="9.140625" style="1"/>
    <col min="5374" max="5374" width="3.7109375" style="1" customWidth="1"/>
    <col min="5375" max="5375" width="16.7109375" style="1" customWidth="1"/>
    <col min="5376" max="5376" width="15.140625" style="1" customWidth="1"/>
    <col min="5377" max="5377" width="7.85546875" style="1" customWidth="1"/>
    <col min="5378" max="5383" width="6.85546875" style="1" customWidth="1"/>
    <col min="5384" max="5629" width="9.140625" style="1"/>
    <col min="5630" max="5630" width="3.7109375" style="1" customWidth="1"/>
    <col min="5631" max="5631" width="16.7109375" style="1" customWidth="1"/>
    <col min="5632" max="5632" width="15.140625" style="1" customWidth="1"/>
    <col min="5633" max="5633" width="7.85546875" style="1" customWidth="1"/>
    <col min="5634" max="5639" width="6.85546875" style="1" customWidth="1"/>
    <col min="5640" max="5885" width="9.140625" style="1"/>
    <col min="5886" max="5886" width="3.7109375" style="1" customWidth="1"/>
    <col min="5887" max="5887" width="16.7109375" style="1" customWidth="1"/>
    <col min="5888" max="5888" width="15.140625" style="1" customWidth="1"/>
    <col min="5889" max="5889" width="7.85546875" style="1" customWidth="1"/>
    <col min="5890" max="5895" width="6.85546875" style="1" customWidth="1"/>
    <col min="5896" max="6141" width="9.140625" style="1"/>
    <col min="6142" max="6142" width="3.7109375" style="1" customWidth="1"/>
    <col min="6143" max="6143" width="16.7109375" style="1" customWidth="1"/>
    <col min="6144" max="6144" width="15.140625" style="1" customWidth="1"/>
    <col min="6145" max="6145" width="7.85546875" style="1" customWidth="1"/>
    <col min="6146" max="6151" width="6.85546875" style="1" customWidth="1"/>
    <col min="6152" max="6397" width="9.140625" style="1"/>
    <col min="6398" max="6398" width="3.7109375" style="1" customWidth="1"/>
    <col min="6399" max="6399" width="16.7109375" style="1" customWidth="1"/>
    <col min="6400" max="6400" width="15.140625" style="1" customWidth="1"/>
    <col min="6401" max="6401" width="7.85546875" style="1" customWidth="1"/>
    <col min="6402" max="6407" width="6.85546875" style="1" customWidth="1"/>
    <col min="6408" max="6653" width="9.140625" style="1"/>
    <col min="6654" max="6654" width="3.7109375" style="1" customWidth="1"/>
    <col min="6655" max="6655" width="16.7109375" style="1" customWidth="1"/>
    <col min="6656" max="6656" width="15.140625" style="1" customWidth="1"/>
    <col min="6657" max="6657" width="7.85546875" style="1" customWidth="1"/>
    <col min="6658" max="6663" width="6.85546875" style="1" customWidth="1"/>
    <col min="6664" max="6909" width="9.140625" style="1"/>
    <col min="6910" max="6910" width="3.7109375" style="1" customWidth="1"/>
    <col min="6911" max="6911" width="16.7109375" style="1" customWidth="1"/>
    <col min="6912" max="6912" width="15.140625" style="1" customWidth="1"/>
    <col min="6913" max="6913" width="7.85546875" style="1" customWidth="1"/>
    <col min="6914" max="6919" width="6.85546875" style="1" customWidth="1"/>
    <col min="6920" max="7165" width="9.140625" style="1"/>
    <col min="7166" max="7166" width="3.7109375" style="1" customWidth="1"/>
    <col min="7167" max="7167" width="16.7109375" style="1" customWidth="1"/>
    <col min="7168" max="7168" width="15.140625" style="1" customWidth="1"/>
    <col min="7169" max="7169" width="7.85546875" style="1" customWidth="1"/>
    <col min="7170" max="7175" width="6.85546875" style="1" customWidth="1"/>
    <col min="7176" max="7421" width="9.140625" style="1"/>
    <col min="7422" max="7422" width="3.7109375" style="1" customWidth="1"/>
    <col min="7423" max="7423" width="16.7109375" style="1" customWidth="1"/>
    <col min="7424" max="7424" width="15.140625" style="1" customWidth="1"/>
    <col min="7425" max="7425" width="7.85546875" style="1" customWidth="1"/>
    <col min="7426" max="7431" width="6.85546875" style="1" customWidth="1"/>
    <col min="7432" max="7677" width="9.140625" style="1"/>
    <col min="7678" max="7678" width="3.7109375" style="1" customWidth="1"/>
    <col min="7679" max="7679" width="16.7109375" style="1" customWidth="1"/>
    <col min="7680" max="7680" width="15.140625" style="1" customWidth="1"/>
    <col min="7681" max="7681" width="7.85546875" style="1" customWidth="1"/>
    <col min="7682" max="7687" width="6.85546875" style="1" customWidth="1"/>
    <col min="7688" max="7933" width="9.140625" style="1"/>
    <col min="7934" max="7934" width="3.7109375" style="1" customWidth="1"/>
    <col min="7935" max="7935" width="16.7109375" style="1" customWidth="1"/>
    <col min="7936" max="7936" width="15.140625" style="1" customWidth="1"/>
    <col min="7937" max="7937" width="7.85546875" style="1" customWidth="1"/>
    <col min="7938" max="7943" width="6.85546875" style="1" customWidth="1"/>
    <col min="7944" max="8189" width="9.140625" style="1"/>
    <col min="8190" max="8190" width="3.7109375" style="1" customWidth="1"/>
    <col min="8191" max="8191" width="16.7109375" style="1" customWidth="1"/>
    <col min="8192" max="8192" width="15.140625" style="1" customWidth="1"/>
    <col min="8193" max="8193" width="7.85546875" style="1" customWidth="1"/>
    <col min="8194" max="8199" width="6.85546875" style="1" customWidth="1"/>
    <col min="8200" max="8445" width="9.140625" style="1"/>
    <col min="8446" max="8446" width="3.7109375" style="1" customWidth="1"/>
    <col min="8447" max="8447" width="16.7109375" style="1" customWidth="1"/>
    <col min="8448" max="8448" width="15.140625" style="1" customWidth="1"/>
    <col min="8449" max="8449" width="7.85546875" style="1" customWidth="1"/>
    <col min="8450" max="8455" width="6.85546875" style="1" customWidth="1"/>
    <col min="8456" max="8701" width="9.140625" style="1"/>
    <col min="8702" max="8702" width="3.7109375" style="1" customWidth="1"/>
    <col min="8703" max="8703" width="16.7109375" style="1" customWidth="1"/>
    <col min="8704" max="8704" width="15.140625" style="1" customWidth="1"/>
    <col min="8705" max="8705" width="7.85546875" style="1" customWidth="1"/>
    <col min="8706" max="8711" width="6.85546875" style="1" customWidth="1"/>
    <col min="8712" max="8957" width="9.140625" style="1"/>
    <col min="8958" max="8958" width="3.7109375" style="1" customWidth="1"/>
    <col min="8959" max="8959" width="16.7109375" style="1" customWidth="1"/>
    <col min="8960" max="8960" width="15.140625" style="1" customWidth="1"/>
    <col min="8961" max="8961" width="7.85546875" style="1" customWidth="1"/>
    <col min="8962" max="8967" width="6.85546875" style="1" customWidth="1"/>
    <col min="8968" max="9213" width="9.140625" style="1"/>
    <col min="9214" max="9214" width="3.7109375" style="1" customWidth="1"/>
    <col min="9215" max="9215" width="16.7109375" style="1" customWidth="1"/>
    <col min="9216" max="9216" width="15.140625" style="1" customWidth="1"/>
    <col min="9217" max="9217" width="7.85546875" style="1" customWidth="1"/>
    <col min="9218" max="9223" width="6.85546875" style="1" customWidth="1"/>
    <col min="9224" max="9469" width="9.140625" style="1"/>
    <col min="9470" max="9470" width="3.7109375" style="1" customWidth="1"/>
    <col min="9471" max="9471" width="16.7109375" style="1" customWidth="1"/>
    <col min="9472" max="9472" width="15.140625" style="1" customWidth="1"/>
    <col min="9473" max="9473" width="7.85546875" style="1" customWidth="1"/>
    <col min="9474" max="9479" width="6.85546875" style="1" customWidth="1"/>
    <col min="9480" max="9725" width="9.140625" style="1"/>
    <col min="9726" max="9726" width="3.7109375" style="1" customWidth="1"/>
    <col min="9727" max="9727" width="16.7109375" style="1" customWidth="1"/>
    <col min="9728" max="9728" width="15.140625" style="1" customWidth="1"/>
    <col min="9729" max="9729" width="7.85546875" style="1" customWidth="1"/>
    <col min="9730" max="9735" width="6.85546875" style="1" customWidth="1"/>
    <col min="9736" max="9981" width="9.140625" style="1"/>
    <col min="9982" max="9982" width="3.7109375" style="1" customWidth="1"/>
    <col min="9983" max="9983" width="16.7109375" style="1" customWidth="1"/>
    <col min="9984" max="9984" width="15.140625" style="1" customWidth="1"/>
    <col min="9985" max="9985" width="7.85546875" style="1" customWidth="1"/>
    <col min="9986" max="9991" width="6.85546875" style="1" customWidth="1"/>
    <col min="9992" max="10237" width="9.140625" style="1"/>
    <col min="10238" max="10238" width="3.7109375" style="1" customWidth="1"/>
    <col min="10239" max="10239" width="16.7109375" style="1" customWidth="1"/>
    <col min="10240" max="10240" width="15.140625" style="1" customWidth="1"/>
    <col min="10241" max="10241" width="7.85546875" style="1" customWidth="1"/>
    <col min="10242" max="10247" width="6.85546875" style="1" customWidth="1"/>
    <col min="10248" max="10493" width="9.140625" style="1"/>
    <col min="10494" max="10494" width="3.7109375" style="1" customWidth="1"/>
    <col min="10495" max="10495" width="16.7109375" style="1" customWidth="1"/>
    <col min="10496" max="10496" width="15.140625" style="1" customWidth="1"/>
    <col min="10497" max="10497" width="7.85546875" style="1" customWidth="1"/>
    <col min="10498" max="10503" width="6.85546875" style="1" customWidth="1"/>
    <col min="10504" max="10749" width="9.140625" style="1"/>
    <col min="10750" max="10750" width="3.7109375" style="1" customWidth="1"/>
    <col min="10751" max="10751" width="16.7109375" style="1" customWidth="1"/>
    <col min="10752" max="10752" width="15.140625" style="1" customWidth="1"/>
    <col min="10753" max="10753" width="7.85546875" style="1" customWidth="1"/>
    <col min="10754" max="10759" width="6.85546875" style="1" customWidth="1"/>
    <col min="10760" max="11005" width="9.140625" style="1"/>
    <col min="11006" max="11006" width="3.7109375" style="1" customWidth="1"/>
    <col min="11007" max="11007" width="16.7109375" style="1" customWidth="1"/>
    <col min="11008" max="11008" width="15.140625" style="1" customWidth="1"/>
    <col min="11009" max="11009" width="7.85546875" style="1" customWidth="1"/>
    <col min="11010" max="11015" width="6.85546875" style="1" customWidth="1"/>
    <col min="11016" max="11261" width="9.140625" style="1"/>
    <col min="11262" max="11262" width="3.7109375" style="1" customWidth="1"/>
    <col min="11263" max="11263" width="16.7109375" style="1" customWidth="1"/>
    <col min="11264" max="11264" width="15.140625" style="1" customWidth="1"/>
    <col min="11265" max="11265" width="7.85546875" style="1" customWidth="1"/>
    <col min="11266" max="11271" width="6.85546875" style="1" customWidth="1"/>
    <col min="11272" max="11517" width="9.140625" style="1"/>
    <col min="11518" max="11518" width="3.7109375" style="1" customWidth="1"/>
    <col min="11519" max="11519" width="16.7109375" style="1" customWidth="1"/>
    <col min="11520" max="11520" width="15.140625" style="1" customWidth="1"/>
    <col min="11521" max="11521" width="7.85546875" style="1" customWidth="1"/>
    <col min="11522" max="11527" width="6.85546875" style="1" customWidth="1"/>
    <col min="11528" max="11773" width="9.140625" style="1"/>
    <col min="11774" max="11774" width="3.7109375" style="1" customWidth="1"/>
    <col min="11775" max="11775" width="16.7109375" style="1" customWidth="1"/>
    <col min="11776" max="11776" width="15.140625" style="1" customWidth="1"/>
    <col min="11777" max="11777" width="7.85546875" style="1" customWidth="1"/>
    <col min="11778" max="11783" width="6.85546875" style="1" customWidth="1"/>
    <col min="11784" max="12029" width="9.140625" style="1"/>
    <col min="12030" max="12030" width="3.7109375" style="1" customWidth="1"/>
    <col min="12031" max="12031" width="16.7109375" style="1" customWidth="1"/>
    <col min="12032" max="12032" width="15.140625" style="1" customWidth="1"/>
    <col min="12033" max="12033" width="7.85546875" style="1" customWidth="1"/>
    <col min="12034" max="12039" width="6.85546875" style="1" customWidth="1"/>
    <col min="12040" max="12285" width="9.140625" style="1"/>
    <col min="12286" max="12286" width="3.7109375" style="1" customWidth="1"/>
    <col min="12287" max="12287" width="16.7109375" style="1" customWidth="1"/>
    <col min="12288" max="12288" width="15.140625" style="1" customWidth="1"/>
    <col min="12289" max="12289" width="7.85546875" style="1" customWidth="1"/>
    <col min="12290" max="12295" width="6.85546875" style="1" customWidth="1"/>
    <col min="12296" max="12541" width="9.140625" style="1"/>
    <col min="12542" max="12542" width="3.7109375" style="1" customWidth="1"/>
    <col min="12543" max="12543" width="16.7109375" style="1" customWidth="1"/>
    <col min="12544" max="12544" width="15.140625" style="1" customWidth="1"/>
    <col min="12545" max="12545" width="7.85546875" style="1" customWidth="1"/>
    <col min="12546" max="12551" width="6.85546875" style="1" customWidth="1"/>
    <col min="12552" max="12797" width="9.140625" style="1"/>
    <col min="12798" max="12798" width="3.7109375" style="1" customWidth="1"/>
    <col min="12799" max="12799" width="16.7109375" style="1" customWidth="1"/>
    <col min="12800" max="12800" width="15.140625" style="1" customWidth="1"/>
    <col min="12801" max="12801" width="7.85546875" style="1" customWidth="1"/>
    <col min="12802" max="12807" width="6.85546875" style="1" customWidth="1"/>
    <col min="12808" max="13053" width="9.140625" style="1"/>
    <col min="13054" max="13054" width="3.7109375" style="1" customWidth="1"/>
    <col min="13055" max="13055" width="16.7109375" style="1" customWidth="1"/>
    <col min="13056" max="13056" width="15.140625" style="1" customWidth="1"/>
    <col min="13057" max="13057" width="7.85546875" style="1" customWidth="1"/>
    <col min="13058" max="13063" width="6.85546875" style="1" customWidth="1"/>
    <col min="13064" max="13309" width="9.140625" style="1"/>
    <col min="13310" max="13310" width="3.7109375" style="1" customWidth="1"/>
    <col min="13311" max="13311" width="16.7109375" style="1" customWidth="1"/>
    <col min="13312" max="13312" width="15.140625" style="1" customWidth="1"/>
    <col min="13313" max="13313" width="7.85546875" style="1" customWidth="1"/>
    <col min="13314" max="13319" width="6.85546875" style="1" customWidth="1"/>
    <col min="13320" max="13565" width="9.140625" style="1"/>
    <col min="13566" max="13566" width="3.7109375" style="1" customWidth="1"/>
    <col min="13567" max="13567" width="16.7109375" style="1" customWidth="1"/>
    <col min="13568" max="13568" width="15.140625" style="1" customWidth="1"/>
    <col min="13569" max="13569" width="7.85546875" style="1" customWidth="1"/>
    <col min="13570" max="13575" width="6.85546875" style="1" customWidth="1"/>
    <col min="13576" max="13821" width="9.140625" style="1"/>
    <col min="13822" max="13822" width="3.7109375" style="1" customWidth="1"/>
    <col min="13823" max="13823" width="16.7109375" style="1" customWidth="1"/>
    <col min="13824" max="13824" width="15.140625" style="1" customWidth="1"/>
    <col min="13825" max="13825" width="7.85546875" style="1" customWidth="1"/>
    <col min="13826" max="13831" width="6.85546875" style="1" customWidth="1"/>
    <col min="13832" max="14077" width="9.140625" style="1"/>
    <col min="14078" max="14078" width="3.7109375" style="1" customWidth="1"/>
    <col min="14079" max="14079" width="16.7109375" style="1" customWidth="1"/>
    <col min="14080" max="14080" width="15.140625" style="1" customWidth="1"/>
    <col min="14081" max="14081" width="7.85546875" style="1" customWidth="1"/>
    <col min="14082" max="14087" width="6.85546875" style="1" customWidth="1"/>
    <col min="14088" max="14333" width="9.140625" style="1"/>
    <col min="14334" max="14334" width="3.7109375" style="1" customWidth="1"/>
    <col min="14335" max="14335" width="16.7109375" style="1" customWidth="1"/>
    <col min="14336" max="14336" width="15.140625" style="1" customWidth="1"/>
    <col min="14337" max="14337" width="7.85546875" style="1" customWidth="1"/>
    <col min="14338" max="14343" width="6.85546875" style="1" customWidth="1"/>
    <col min="14344" max="14589" width="9.140625" style="1"/>
    <col min="14590" max="14590" width="3.7109375" style="1" customWidth="1"/>
    <col min="14591" max="14591" width="16.7109375" style="1" customWidth="1"/>
    <col min="14592" max="14592" width="15.140625" style="1" customWidth="1"/>
    <col min="14593" max="14593" width="7.85546875" style="1" customWidth="1"/>
    <col min="14594" max="14599" width="6.85546875" style="1" customWidth="1"/>
    <col min="14600" max="14845" width="9.140625" style="1"/>
    <col min="14846" max="14846" width="3.7109375" style="1" customWidth="1"/>
    <col min="14847" max="14847" width="16.7109375" style="1" customWidth="1"/>
    <col min="14848" max="14848" width="15.140625" style="1" customWidth="1"/>
    <col min="14849" max="14849" width="7.85546875" style="1" customWidth="1"/>
    <col min="14850" max="14855" width="6.85546875" style="1" customWidth="1"/>
    <col min="14856" max="15101" width="9.140625" style="1"/>
    <col min="15102" max="15102" width="3.7109375" style="1" customWidth="1"/>
    <col min="15103" max="15103" width="16.7109375" style="1" customWidth="1"/>
    <col min="15104" max="15104" width="15.140625" style="1" customWidth="1"/>
    <col min="15105" max="15105" width="7.85546875" style="1" customWidth="1"/>
    <col min="15106" max="15111" width="6.85546875" style="1" customWidth="1"/>
    <col min="15112" max="15357" width="9.140625" style="1"/>
    <col min="15358" max="15358" width="3.7109375" style="1" customWidth="1"/>
    <col min="15359" max="15359" width="16.7109375" style="1" customWidth="1"/>
    <col min="15360" max="15360" width="15.140625" style="1" customWidth="1"/>
    <col min="15361" max="15361" width="7.85546875" style="1" customWidth="1"/>
    <col min="15362" max="15367" width="6.85546875" style="1" customWidth="1"/>
    <col min="15368" max="15613" width="9.140625" style="1"/>
    <col min="15614" max="15614" width="3.7109375" style="1" customWidth="1"/>
    <col min="15615" max="15615" width="16.7109375" style="1" customWidth="1"/>
    <col min="15616" max="15616" width="15.140625" style="1" customWidth="1"/>
    <col min="15617" max="15617" width="7.85546875" style="1" customWidth="1"/>
    <col min="15618" max="15623" width="6.85546875" style="1" customWidth="1"/>
    <col min="15624" max="15869" width="9.140625" style="1"/>
    <col min="15870" max="15870" width="3.7109375" style="1" customWidth="1"/>
    <col min="15871" max="15871" width="16.7109375" style="1" customWidth="1"/>
    <col min="15872" max="15872" width="15.140625" style="1" customWidth="1"/>
    <col min="15873" max="15873" width="7.85546875" style="1" customWidth="1"/>
    <col min="15874" max="15879" width="6.85546875" style="1" customWidth="1"/>
    <col min="15880" max="16125" width="9.140625" style="1"/>
    <col min="16126" max="16126" width="3.7109375" style="1" customWidth="1"/>
    <col min="16127" max="16127" width="16.7109375" style="1" customWidth="1"/>
    <col min="16128" max="16128" width="15.140625" style="1" customWidth="1"/>
    <col min="16129" max="16129" width="7.85546875" style="1" customWidth="1"/>
    <col min="16130" max="16135" width="6.85546875" style="1" customWidth="1"/>
    <col min="16136" max="16384" width="9.140625" style="1"/>
  </cols>
  <sheetData>
    <row r="1" spans="1:19" ht="15" customHeight="1" x14ac:dyDescent="0.2">
      <c r="B1" s="2" t="s">
        <v>104</v>
      </c>
      <c r="C1" s="3"/>
      <c r="D1" s="3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</row>
    <row r="2" spans="1:19" ht="18.75" customHeight="1" x14ac:dyDescent="0.2">
      <c r="A2" s="222" t="s">
        <v>124</v>
      </c>
      <c r="B2" s="222"/>
      <c r="C2" s="222"/>
      <c r="D2" s="222"/>
      <c r="E2" s="222"/>
      <c r="F2" s="222"/>
      <c r="G2" s="222"/>
      <c r="H2" s="222"/>
      <c r="I2" s="222"/>
      <c r="J2" s="222"/>
      <c r="K2" s="222"/>
      <c r="L2" s="222"/>
      <c r="M2" s="222"/>
      <c r="N2" s="222"/>
      <c r="O2" s="222"/>
      <c r="P2" s="222"/>
      <c r="Q2" s="222"/>
      <c r="R2" s="222"/>
      <c r="S2" s="222"/>
    </row>
    <row r="3" spans="1:19" ht="14.25" customHeight="1" x14ac:dyDescent="0.2">
      <c r="A3" s="121"/>
      <c r="B3" s="121"/>
      <c r="C3" s="121"/>
      <c r="D3" s="121"/>
      <c r="E3" s="121"/>
      <c r="F3" s="133"/>
      <c r="R3" s="223" t="s">
        <v>122</v>
      </c>
      <c r="S3" s="223"/>
    </row>
    <row r="4" spans="1:19" ht="15" customHeight="1" x14ac:dyDescent="0.2">
      <c r="A4" s="224" t="s">
        <v>1</v>
      </c>
      <c r="B4" s="199" t="s">
        <v>2</v>
      </c>
      <c r="C4" s="199"/>
      <c r="D4" s="205" t="s">
        <v>3</v>
      </c>
      <c r="E4" s="225">
        <v>2008</v>
      </c>
      <c r="F4" s="225">
        <v>2009</v>
      </c>
      <c r="G4" s="225">
        <v>2010</v>
      </c>
      <c r="H4" s="225">
        <v>2011</v>
      </c>
      <c r="I4" s="225">
        <v>2012</v>
      </c>
      <c r="J4" s="225">
        <v>2013</v>
      </c>
      <c r="K4" s="225">
        <v>2014</v>
      </c>
      <c r="L4" s="225">
        <v>2015</v>
      </c>
      <c r="M4" s="226">
        <v>2016</v>
      </c>
      <c r="N4" s="225">
        <v>2017</v>
      </c>
      <c r="O4" s="226">
        <v>2018</v>
      </c>
      <c r="P4" s="225">
        <v>2019</v>
      </c>
      <c r="Q4" s="226">
        <v>2020</v>
      </c>
      <c r="R4" s="216" t="s">
        <v>123</v>
      </c>
      <c r="S4" s="217"/>
    </row>
    <row r="5" spans="1:19" s="5" customFormat="1" ht="15" customHeight="1" x14ac:dyDescent="0.2">
      <c r="A5" s="224"/>
      <c r="B5" s="199"/>
      <c r="C5" s="199"/>
      <c r="D5" s="205"/>
      <c r="E5" s="225"/>
      <c r="F5" s="225"/>
      <c r="G5" s="225"/>
      <c r="H5" s="225"/>
      <c r="I5" s="225"/>
      <c r="J5" s="225"/>
      <c r="K5" s="225"/>
      <c r="L5" s="225"/>
      <c r="M5" s="227"/>
      <c r="N5" s="225"/>
      <c r="O5" s="227"/>
      <c r="P5" s="225"/>
      <c r="Q5" s="227"/>
      <c r="R5" s="123" t="s">
        <v>4</v>
      </c>
      <c r="S5" s="123" t="s">
        <v>5</v>
      </c>
    </row>
    <row r="6" spans="1:19" s="5" customFormat="1" ht="13.5" customHeight="1" x14ac:dyDescent="0.2">
      <c r="A6" s="122">
        <v>1</v>
      </c>
      <c r="B6" s="199" t="s">
        <v>6</v>
      </c>
      <c r="C6" s="199"/>
      <c r="D6" s="120" t="s">
        <v>7</v>
      </c>
      <c r="E6" s="6">
        <v>6</v>
      </c>
      <c r="F6" s="6">
        <v>6</v>
      </c>
      <c r="G6" s="6">
        <v>6</v>
      </c>
      <c r="H6" s="6">
        <v>6</v>
      </c>
      <c r="I6" s="6">
        <v>6</v>
      </c>
      <c r="J6" s="6">
        <v>6</v>
      </c>
      <c r="K6" s="6">
        <v>6</v>
      </c>
      <c r="L6" s="6">
        <v>6</v>
      </c>
      <c r="M6" s="6">
        <v>6</v>
      </c>
      <c r="N6" s="6">
        <v>6</v>
      </c>
      <c r="O6" s="6">
        <v>6</v>
      </c>
      <c r="P6" s="6">
        <v>6</v>
      </c>
      <c r="Q6" s="6">
        <v>6</v>
      </c>
      <c r="R6" s="147">
        <f>Q6-P6</f>
        <v>0</v>
      </c>
      <c r="S6" s="127">
        <f>Q6/P6*100</f>
        <v>100</v>
      </c>
    </row>
    <row r="7" spans="1:19" s="5" customFormat="1" ht="13.5" customHeight="1" x14ac:dyDescent="0.2">
      <c r="A7" s="122">
        <v>2</v>
      </c>
      <c r="B7" s="199" t="s">
        <v>8</v>
      </c>
      <c r="C7" s="199"/>
      <c r="D7" s="120" t="s">
        <v>9</v>
      </c>
      <c r="E7" s="7">
        <v>7882</v>
      </c>
      <c r="F7" s="7">
        <v>7882</v>
      </c>
      <c r="G7" s="7">
        <v>7882</v>
      </c>
      <c r="H7" s="7">
        <v>7882</v>
      </c>
      <c r="I7" s="7">
        <v>7882</v>
      </c>
      <c r="J7" s="7">
        <v>7882</v>
      </c>
      <c r="K7" s="7">
        <v>7882</v>
      </c>
      <c r="L7" s="7">
        <v>7882</v>
      </c>
      <c r="M7" s="7">
        <v>7882</v>
      </c>
      <c r="N7" s="7">
        <v>7882</v>
      </c>
      <c r="O7" s="7">
        <v>7882</v>
      </c>
      <c r="P7" s="7">
        <v>7882</v>
      </c>
      <c r="Q7" s="7">
        <v>7882</v>
      </c>
      <c r="R7" s="147">
        <f>Q7-P7</f>
        <v>0</v>
      </c>
      <c r="S7" s="127">
        <f t="shared" ref="S7:S70" si="0">Q7/P7*100</f>
        <v>100</v>
      </c>
    </row>
    <row r="8" spans="1:19" s="5" customFormat="1" ht="13.5" customHeight="1" x14ac:dyDescent="0.2">
      <c r="A8" s="122">
        <v>3</v>
      </c>
      <c r="B8" s="199" t="s">
        <v>10</v>
      </c>
      <c r="C8" s="199"/>
      <c r="D8" s="120" t="s">
        <v>11</v>
      </c>
      <c r="E8" s="7">
        <v>135</v>
      </c>
      <c r="F8" s="7">
        <v>135</v>
      </c>
      <c r="G8" s="7">
        <v>135</v>
      </c>
      <c r="H8" s="7">
        <v>135</v>
      </c>
      <c r="I8" s="7">
        <v>135</v>
      </c>
      <c r="J8" s="7">
        <v>135</v>
      </c>
      <c r="K8" s="7">
        <v>135</v>
      </c>
      <c r="L8" s="7">
        <v>135</v>
      </c>
      <c r="M8" s="7">
        <v>135</v>
      </c>
      <c r="N8" s="7">
        <v>135</v>
      </c>
      <c r="O8" s="7">
        <v>135</v>
      </c>
      <c r="P8" s="7">
        <v>135</v>
      </c>
      <c r="Q8" s="7">
        <v>135</v>
      </c>
      <c r="R8" s="147">
        <f t="shared" ref="R8:R70" si="1">Q8-P8</f>
        <v>0</v>
      </c>
      <c r="S8" s="127">
        <f t="shared" si="0"/>
        <v>100</v>
      </c>
    </row>
    <row r="9" spans="1:19" s="5" customFormat="1" ht="18" customHeight="1" x14ac:dyDescent="0.2">
      <c r="A9" s="8">
        <v>4</v>
      </c>
      <c r="B9" s="209" t="s">
        <v>12</v>
      </c>
      <c r="C9" s="209"/>
      <c r="D9" s="9" t="s">
        <v>13</v>
      </c>
      <c r="E9" s="10">
        <v>1159</v>
      </c>
      <c r="F9" s="10">
        <v>1183</v>
      </c>
      <c r="G9" s="10">
        <v>1219</v>
      </c>
      <c r="H9" s="10">
        <v>1238</v>
      </c>
      <c r="I9" s="10">
        <v>1244</v>
      </c>
      <c r="J9" s="10">
        <v>1264</v>
      </c>
      <c r="K9" s="10">
        <v>1303</v>
      </c>
      <c r="L9" s="10">
        <v>1331</v>
      </c>
      <c r="M9" s="10">
        <v>1371</v>
      </c>
      <c r="N9" s="108">
        <f>N10+N11</f>
        <v>1393</v>
      </c>
      <c r="O9" s="108">
        <f t="shared" ref="O9:P9" si="2">O10+O11</f>
        <v>1398</v>
      </c>
      <c r="P9" s="108">
        <f t="shared" si="2"/>
        <v>1409</v>
      </c>
      <c r="Q9" s="10">
        <f>Q10+Q11</f>
        <v>1398</v>
      </c>
      <c r="R9" s="147">
        <f t="shared" si="1"/>
        <v>-11</v>
      </c>
      <c r="S9" s="127">
        <f t="shared" si="0"/>
        <v>99.219304471256208</v>
      </c>
    </row>
    <row r="10" spans="1:19" s="5" customFormat="1" ht="13.5" customHeight="1" x14ac:dyDescent="0.2">
      <c r="A10" s="122">
        <v>5</v>
      </c>
      <c r="B10" s="199" t="s">
        <v>14</v>
      </c>
      <c r="C10" s="199"/>
      <c r="D10" s="120" t="s">
        <v>13</v>
      </c>
      <c r="E10" s="7">
        <v>307</v>
      </c>
      <c r="F10" s="7">
        <v>316</v>
      </c>
      <c r="G10" s="7">
        <v>335</v>
      </c>
      <c r="H10" s="7">
        <v>374</v>
      </c>
      <c r="I10" s="7">
        <v>363</v>
      </c>
      <c r="J10" s="7">
        <v>349</v>
      </c>
      <c r="K10" s="7">
        <v>356</v>
      </c>
      <c r="L10" s="7">
        <v>436</v>
      </c>
      <c r="M10" s="7">
        <v>447</v>
      </c>
      <c r="N10" s="66">
        <v>448</v>
      </c>
      <c r="O10" s="66">
        <v>262</v>
      </c>
      <c r="P10" s="66">
        <v>261</v>
      </c>
      <c r="Q10" s="7">
        <v>462</v>
      </c>
      <c r="R10" s="147">
        <f t="shared" si="1"/>
        <v>201</v>
      </c>
      <c r="S10" s="127">
        <f t="shared" si="0"/>
        <v>177.01149425287358</v>
      </c>
    </row>
    <row r="11" spans="1:19" s="5" customFormat="1" ht="13.5" customHeight="1" x14ac:dyDescent="0.2">
      <c r="A11" s="122">
        <v>6</v>
      </c>
      <c r="B11" s="199" t="s">
        <v>15</v>
      </c>
      <c r="C11" s="199"/>
      <c r="D11" s="120" t="s">
        <v>13</v>
      </c>
      <c r="E11" s="13">
        <f>E9-E10</f>
        <v>852</v>
      </c>
      <c r="F11" s="13">
        <v>867</v>
      </c>
      <c r="G11" s="7">
        <v>884</v>
      </c>
      <c r="H11" s="7">
        <v>864</v>
      </c>
      <c r="I11" s="7">
        <v>881</v>
      </c>
      <c r="J11" s="7">
        <v>915</v>
      </c>
      <c r="K11" s="7">
        <v>947</v>
      </c>
      <c r="L11" s="7">
        <v>895</v>
      </c>
      <c r="M11" s="7">
        <v>924</v>
      </c>
      <c r="N11" s="66">
        <v>945</v>
      </c>
      <c r="O11" s="66">
        <v>1136</v>
      </c>
      <c r="P11" s="66">
        <v>1148</v>
      </c>
      <c r="Q11" s="7">
        <v>936</v>
      </c>
      <c r="R11" s="147">
        <f t="shared" si="1"/>
        <v>-212</v>
      </c>
      <c r="S11" s="127">
        <f t="shared" si="0"/>
        <v>81.533101045296164</v>
      </c>
    </row>
    <row r="12" spans="1:19" s="5" customFormat="1" ht="13.5" customHeight="1" x14ac:dyDescent="0.2">
      <c r="A12" s="122">
        <v>7</v>
      </c>
      <c r="B12" s="199" t="s">
        <v>16</v>
      </c>
      <c r="C12" s="199"/>
      <c r="D12" s="120" t="s">
        <v>17</v>
      </c>
      <c r="E12" s="14">
        <f t="shared" ref="E12:K12" si="3">E11/E9*100</f>
        <v>73.511647972389994</v>
      </c>
      <c r="F12" s="14">
        <v>73.288250211327139</v>
      </c>
      <c r="G12" s="14">
        <f t="shared" si="3"/>
        <v>72.518457752255955</v>
      </c>
      <c r="H12" s="14">
        <f t="shared" si="3"/>
        <v>69.789983844911148</v>
      </c>
      <c r="I12" s="14">
        <f t="shared" si="3"/>
        <v>70.819935691318321</v>
      </c>
      <c r="J12" s="14">
        <f t="shared" si="3"/>
        <v>72.389240506329116</v>
      </c>
      <c r="K12" s="14">
        <f t="shared" si="3"/>
        <v>72.678434382194936</v>
      </c>
      <c r="L12" s="14">
        <f>L11/L9*100</f>
        <v>67.242674680691209</v>
      </c>
      <c r="M12" s="14">
        <f>M11/M9*100</f>
        <v>67.396061269146614</v>
      </c>
      <c r="N12" s="105">
        <f t="shared" ref="N12:Q12" si="4">N11/N9*100</f>
        <v>67.8391959798995</v>
      </c>
      <c r="O12" s="105">
        <f t="shared" si="4"/>
        <v>81.25894134477825</v>
      </c>
      <c r="P12" s="105">
        <f t="shared" si="4"/>
        <v>81.476224272533713</v>
      </c>
      <c r="Q12" s="14">
        <f t="shared" si="4"/>
        <v>66.952789699570815</v>
      </c>
      <c r="R12" s="147">
        <f t="shared" si="1"/>
        <v>-14.523434572962898</v>
      </c>
      <c r="S12" s="127">
        <f t="shared" si="0"/>
        <v>82.174634744508083</v>
      </c>
    </row>
    <row r="13" spans="1:19" s="5" customFormat="1" ht="13.5" customHeight="1" x14ac:dyDescent="0.2">
      <c r="A13" s="122">
        <v>8</v>
      </c>
      <c r="B13" s="199" t="s">
        <v>18</v>
      </c>
      <c r="C13" s="199"/>
      <c r="D13" s="120" t="s">
        <v>13</v>
      </c>
      <c r="E13" s="7">
        <v>125</v>
      </c>
      <c r="F13" s="7">
        <v>132</v>
      </c>
      <c r="G13" s="7">
        <v>136</v>
      </c>
      <c r="H13" s="7">
        <v>146</v>
      </c>
      <c r="I13" s="7">
        <v>156</v>
      </c>
      <c r="J13" s="7">
        <v>153</v>
      </c>
      <c r="K13" s="7">
        <v>168</v>
      </c>
      <c r="L13" s="7">
        <f>34+166</f>
        <v>200</v>
      </c>
      <c r="M13" s="7">
        <v>206</v>
      </c>
      <c r="N13" s="66">
        <v>209</v>
      </c>
      <c r="O13" s="140">
        <v>208</v>
      </c>
      <c r="P13" s="154"/>
      <c r="Q13" s="7">
        <v>225</v>
      </c>
      <c r="R13" s="147">
        <f t="shared" si="1"/>
        <v>225</v>
      </c>
      <c r="S13" s="127" t="e">
        <f t="shared" si="0"/>
        <v>#DIV/0!</v>
      </c>
    </row>
    <row r="14" spans="1:19" s="5" customFormat="1" ht="13.5" customHeight="1" x14ac:dyDescent="0.2">
      <c r="A14" s="122">
        <v>9</v>
      </c>
      <c r="B14" s="213" t="s">
        <v>19</v>
      </c>
      <c r="C14" s="213"/>
      <c r="D14" s="120" t="s">
        <v>17</v>
      </c>
      <c r="E14" s="14">
        <f t="shared" ref="E14:Q14" si="5">E13/E9*100</f>
        <v>10.785159620362382</v>
      </c>
      <c r="F14" s="14">
        <v>11.158072696534235</v>
      </c>
      <c r="G14" s="14">
        <f t="shared" si="5"/>
        <v>11.156685808039377</v>
      </c>
      <c r="H14" s="14">
        <f t="shared" si="5"/>
        <v>11.793214862681744</v>
      </c>
      <c r="I14" s="14">
        <f t="shared" si="5"/>
        <v>12.540192926045016</v>
      </c>
      <c r="J14" s="14">
        <f t="shared" si="5"/>
        <v>12.104430379746836</v>
      </c>
      <c r="K14" s="14">
        <f t="shared" si="5"/>
        <v>12.893323100537222</v>
      </c>
      <c r="L14" s="14">
        <f t="shared" si="5"/>
        <v>15.026296018031553</v>
      </c>
      <c r="M14" s="14">
        <f t="shared" si="5"/>
        <v>15.025528811086797</v>
      </c>
      <c r="N14" s="12">
        <f t="shared" si="5"/>
        <v>15.003589375448673</v>
      </c>
      <c r="O14" s="162">
        <f t="shared" si="5"/>
        <v>14.878397711015737</v>
      </c>
      <c r="P14" s="158">
        <f t="shared" si="5"/>
        <v>0</v>
      </c>
      <c r="Q14" s="14">
        <f t="shared" si="5"/>
        <v>16.094420600858371</v>
      </c>
      <c r="R14" s="147">
        <f t="shared" si="1"/>
        <v>16.094420600858371</v>
      </c>
      <c r="S14" s="127" t="e">
        <f t="shared" si="0"/>
        <v>#DIV/0!</v>
      </c>
    </row>
    <row r="15" spans="1:19" s="5" customFormat="1" ht="20.25" customHeight="1" x14ac:dyDescent="0.2">
      <c r="A15" s="122">
        <v>10</v>
      </c>
      <c r="B15" s="199" t="s">
        <v>20</v>
      </c>
      <c r="C15" s="199"/>
      <c r="D15" s="120" t="s">
        <v>13</v>
      </c>
      <c r="E15" s="7">
        <v>116</v>
      </c>
      <c r="F15" s="7">
        <v>94</v>
      </c>
      <c r="G15" s="7">
        <v>319</v>
      </c>
      <c r="H15" s="7">
        <v>331</v>
      </c>
      <c r="I15" s="7">
        <v>322</v>
      </c>
      <c r="J15" s="7">
        <v>348</v>
      </c>
      <c r="K15" s="7">
        <v>360</v>
      </c>
      <c r="L15" s="7">
        <v>437</v>
      </c>
      <c r="M15" s="7">
        <v>444</v>
      </c>
      <c r="N15" s="66">
        <v>454</v>
      </c>
      <c r="O15" s="140">
        <v>445</v>
      </c>
      <c r="P15" s="154"/>
      <c r="Q15" s="7">
        <v>446</v>
      </c>
      <c r="R15" s="147">
        <f t="shared" si="1"/>
        <v>446</v>
      </c>
      <c r="S15" s="127" t="e">
        <f t="shared" si="0"/>
        <v>#DIV/0!</v>
      </c>
    </row>
    <row r="16" spans="1:19" s="5" customFormat="1" ht="13.5" customHeight="1" x14ac:dyDescent="0.2">
      <c r="A16" s="122">
        <v>11</v>
      </c>
      <c r="B16" s="213" t="s">
        <v>19</v>
      </c>
      <c r="C16" s="213"/>
      <c r="D16" s="120" t="s">
        <v>17</v>
      </c>
      <c r="E16" s="14">
        <f t="shared" ref="E16:Q16" si="6">E15/E9*100</f>
        <v>10.008628127696289</v>
      </c>
      <c r="F16" s="14">
        <v>7.9459002535925611</v>
      </c>
      <c r="G16" s="14">
        <f t="shared" si="6"/>
        <v>26.168990976210011</v>
      </c>
      <c r="H16" s="14">
        <f t="shared" si="6"/>
        <v>26.736672051696285</v>
      </c>
      <c r="I16" s="14">
        <f t="shared" si="6"/>
        <v>25.884244372990356</v>
      </c>
      <c r="J16" s="14">
        <f t="shared" si="6"/>
        <v>27.531645569620256</v>
      </c>
      <c r="K16" s="14">
        <f t="shared" si="6"/>
        <v>27.628549501151191</v>
      </c>
      <c r="L16" s="14">
        <f t="shared" si="6"/>
        <v>32.832456799398948</v>
      </c>
      <c r="M16" s="14">
        <f t="shared" si="6"/>
        <v>32.38512035010941</v>
      </c>
      <c r="N16" s="12">
        <f t="shared" si="6"/>
        <v>32.591529073941132</v>
      </c>
      <c r="O16" s="162">
        <f t="shared" si="6"/>
        <v>31.831187410586555</v>
      </c>
      <c r="P16" s="158">
        <f t="shared" si="6"/>
        <v>0</v>
      </c>
      <c r="Q16" s="14">
        <f t="shared" si="6"/>
        <v>31.902718168812587</v>
      </c>
      <c r="R16" s="147">
        <f t="shared" si="1"/>
        <v>31.902718168812587</v>
      </c>
      <c r="S16" s="127" t="e">
        <f t="shared" si="0"/>
        <v>#DIV/0!</v>
      </c>
    </row>
    <row r="17" spans="1:21" s="5" customFormat="1" ht="13.5" customHeight="1" x14ac:dyDescent="0.2">
      <c r="A17" s="122">
        <v>12</v>
      </c>
      <c r="B17" s="199" t="s">
        <v>21</v>
      </c>
      <c r="C17" s="199"/>
      <c r="D17" s="120" t="s">
        <v>13</v>
      </c>
      <c r="E17" s="7">
        <v>434</v>
      </c>
      <c r="F17" s="7">
        <v>510</v>
      </c>
      <c r="G17" s="7">
        <v>620</v>
      </c>
      <c r="H17" s="7">
        <v>628</v>
      </c>
      <c r="I17" s="15">
        <v>753</v>
      </c>
      <c r="J17" s="15">
        <v>764</v>
      </c>
      <c r="K17" s="15">
        <v>773</v>
      </c>
      <c r="L17" s="15"/>
      <c r="M17" s="15">
        <v>976</v>
      </c>
      <c r="N17" s="66">
        <v>980</v>
      </c>
      <c r="O17" s="140">
        <v>987</v>
      </c>
      <c r="P17" s="154"/>
      <c r="Q17" s="7">
        <v>1343</v>
      </c>
      <c r="R17" s="147">
        <f>Q17-P17</f>
        <v>1343</v>
      </c>
      <c r="S17" s="127" t="e">
        <f t="shared" si="0"/>
        <v>#DIV/0!</v>
      </c>
    </row>
    <row r="18" spans="1:21" s="5" customFormat="1" ht="13.5" customHeight="1" x14ac:dyDescent="0.2">
      <c r="A18" s="122">
        <v>13</v>
      </c>
      <c r="B18" s="213" t="s">
        <v>19</v>
      </c>
      <c r="C18" s="213"/>
      <c r="D18" s="120" t="s">
        <v>17</v>
      </c>
      <c r="E18" s="14">
        <f t="shared" ref="E18:Q18" si="7">E17/E9*100</f>
        <v>37.446074201898192</v>
      </c>
      <c r="F18" s="14">
        <v>43.110735418427723</v>
      </c>
      <c r="G18" s="14">
        <f t="shared" si="7"/>
        <v>50.86136177194421</v>
      </c>
      <c r="H18" s="14">
        <f t="shared" si="7"/>
        <v>50.726978998384489</v>
      </c>
      <c r="I18" s="14">
        <f t="shared" si="7"/>
        <v>60.530546623794216</v>
      </c>
      <c r="J18" s="14">
        <f t="shared" si="7"/>
        <v>60.443037974683541</v>
      </c>
      <c r="K18" s="14">
        <f t="shared" si="7"/>
        <v>59.324635456638532</v>
      </c>
      <c r="L18" s="14">
        <f t="shared" si="7"/>
        <v>0</v>
      </c>
      <c r="M18" s="14">
        <f t="shared" si="7"/>
        <v>71.188913202042301</v>
      </c>
      <c r="N18" s="12">
        <f t="shared" si="7"/>
        <v>70.35175879396985</v>
      </c>
      <c r="O18" s="162">
        <f t="shared" si="7"/>
        <v>70.600858369098717</v>
      </c>
      <c r="P18" s="158">
        <f t="shared" si="7"/>
        <v>0</v>
      </c>
      <c r="Q18" s="14">
        <f t="shared" si="7"/>
        <v>96.065808297567955</v>
      </c>
      <c r="R18" s="147">
        <f t="shared" si="1"/>
        <v>96.065808297567955</v>
      </c>
      <c r="S18" s="127" t="e">
        <f t="shared" si="0"/>
        <v>#DIV/0!</v>
      </c>
    </row>
    <row r="19" spans="1:21" s="5" customFormat="1" ht="18" customHeight="1" x14ac:dyDescent="0.2">
      <c r="A19" s="8">
        <v>14</v>
      </c>
      <c r="B19" s="209" t="s">
        <v>22</v>
      </c>
      <c r="C19" s="209"/>
      <c r="D19" s="9" t="s">
        <v>23</v>
      </c>
      <c r="E19" s="10">
        <v>4560</v>
      </c>
      <c r="F19" s="10">
        <v>4568</v>
      </c>
      <c r="G19" s="10">
        <f>G20+G21</f>
        <v>4591</v>
      </c>
      <c r="H19" s="10">
        <f>H20+H21</f>
        <v>4605</v>
      </c>
      <c r="I19" s="10">
        <v>4614</v>
      </c>
      <c r="J19" s="10">
        <v>4597</v>
      </c>
      <c r="K19" s="10">
        <v>4747</v>
      </c>
      <c r="L19" s="10">
        <v>4801</v>
      </c>
      <c r="M19" s="10">
        <v>4891</v>
      </c>
      <c r="N19" s="22">
        <f t="shared" ref="N19:Q19" si="8">N20+N21</f>
        <v>4958</v>
      </c>
      <c r="O19" s="22">
        <f t="shared" si="8"/>
        <v>5033</v>
      </c>
      <c r="P19" s="22">
        <f t="shared" si="8"/>
        <v>5046</v>
      </c>
      <c r="Q19" s="38">
        <f t="shared" si="8"/>
        <v>5098</v>
      </c>
      <c r="R19" s="147">
        <f t="shared" si="1"/>
        <v>52</v>
      </c>
      <c r="S19" s="127">
        <f t="shared" si="0"/>
        <v>101.03051922314705</v>
      </c>
    </row>
    <row r="20" spans="1:21" s="5" customFormat="1" ht="13.5" customHeight="1" x14ac:dyDescent="0.2">
      <c r="A20" s="122">
        <v>15</v>
      </c>
      <c r="B20" s="199" t="s">
        <v>24</v>
      </c>
      <c r="C20" s="199"/>
      <c r="D20" s="120" t="s">
        <v>23</v>
      </c>
      <c r="E20" s="7">
        <v>2256</v>
      </c>
      <c r="F20" s="7">
        <v>2251</v>
      </c>
      <c r="G20" s="7">
        <v>2285</v>
      </c>
      <c r="H20" s="7">
        <v>2299</v>
      </c>
      <c r="I20" s="7">
        <v>2320</v>
      </c>
      <c r="J20" s="7">
        <v>2308</v>
      </c>
      <c r="K20" s="7">
        <v>2390</v>
      </c>
      <c r="L20" s="7">
        <v>2428</v>
      </c>
      <c r="M20" s="7">
        <v>2458</v>
      </c>
      <c r="N20" s="7">
        <v>2482</v>
      </c>
      <c r="O20" s="7">
        <v>2511</v>
      </c>
      <c r="P20" s="7">
        <v>2515</v>
      </c>
      <c r="Q20" s="7">
        <v>2538</v>
      </c>
      <c r="R20" s="147">
        <f t="shared" si="1"/>
        <v>23</v>
      </c>
      <c r="S20" s="127">
        <f t="shared" si="0"/>
        <v>100.91451292246521</v>
      </c>
    </row>
    <row r="21" spans="1:21" s="5" customFormat="1" ht="13.5" customHeight="1" x14ac:dyDescent="0.2">
      <c r="A21" s="122">
        <v>16</v>
      </c>
      <c r="B21" s="199" t="s">
        <v>25</v>
      </c>
      <c r="C21" s="199"/>
      <c r="D21" s="120" t="s">
        <v>23</v>
      </c>
      <c r="E21" s="7">
        <f>E19-E20</f>
        <v>2304</v>
      </c>
      <c r="F21" s="7">
        <v>2317</v>
      </c>
      <c r="G21" s="7">
        <v>2306</v>
      </c>
      <c r="H21" s="7">
        <v>2306</v>
      </c>
      <c r="I21" s="7">
        <v>2294</v>
      </c>
      <c r="J21" s="7">
        <v>2289</v>
      </c>
      <c r="K21" s="7">
        <v>2357</v>
      </c>
      <c r="L21" s="7">
        <v>2373</v>
      </c>
      <c r="M21" s="7">
        <v>2433</v>
      </c>
      <c r="N21" s="7">
        <v>2476</v>
      </c>
      <c r="O21" s="7">
        <v>2522</v>
      </c>
      <c r="P21" s="7">
        <v>2531</v>
      </c>
      <c r="Q21" s="7">
        <v>2560</v>
      </c>
      <c r="R21" s="147">
        <f t="shared" si="1"/>
        <v>29</v>
      </c>
      <c r="S21" s="127">
        <f t="shared" si="0"/>
        <v>101.14579217700515</v>
      </c>
    </row>
    <row r="22" spans="1:21" s="5" customFormat="1" ht="13.5" customHeight="1" x14ac:dyDescent="0.2">
      <c r="A22" s="122">
        <v>17</v>
      </c>
      <c r="B22" s="199" t="s">
        <v>26</v>
      </c>
      <c r="C22" s="199"/>
      <c r="D22" s="120" t="s">
        <v>23</v>
      </c>
      <c r="E22" s="7">
        <v>1158</v>
      </c>
      <c r="F22" s="7">
        <v>1169</v>
      </c>
      <c r="G22" s="7">
        <v>1214</v>
      </c>
      <c r="H22" s="7">
        <v>1328</v>
      </c>
      <c r="I22" s="7">
        <v>1277</v>
      </c>
      <c r="J22" s="7">
        <v>1199</v>
      </c>
      <c r="K22" s="7">
        <v>1233</v>
      </c>
      <c r="L22" s="7">
        <v>1513</v>
      </c>
      <c r="M22" s="7">
        <v>1576</v>
      </c>
      <c r="N22" s="7">
        <v>1529</v>
      </c>
      <c r="O22" s="7">
        <v>898</v>
      </c>
      <c r="P22" s="7">
        <v>883</v>
      </c>
      <c r="Q22" s="7">
        <v>1378</v>
      </c>
      <c r="R22" s="147">
        <f t="shared" si="1"/>
        <v>495</v>
      </c>
      <c r="S22" s="127">
        <f t="shared" si="0"/>
        <v>156.05889014722536</v>
      </c>
      <c r="U22" s="118"/>
    </row>
    <row r="23" spans="1:21" s="5" customFormat="1" ht="13.5" customHeight="1" x14ac:dyDescent="0.2">
      <c r="A23" s="122">
        <v>18</v>
      </c>
      <c r="B23" s="212" t="s">
        <v>15</v>
      </c>
      <c r="C23" s="212"/>
      <c r="D23" s="120" t="s">
        <v>23</v>
      </c>
      <c r="E23" s="7">
        <f>E19-E22</f>
        <v>3402</v>
      </c>
      <c r="F23" s="7">
        <v>3399</v>
      </c>
      <c r="G23" s="7">
        <v>3377</v>
      </c>
      <c r="H23" s="7">
        <v>3277</v>
      </c>
      <c r="I23" s="7">
        <v>3337</v>
      </c>
      <c r="J23" s="7">
        <v>3398</v>
      </c>
      <c r="K23" s="7">
        <v>3514</v>
      </c>
      <c r="L23" s="7">
        <v>3288</v>
      </c>
      <c r="M23" s="7">
        <v>3315</v>
      </c>
      <c r="N23" s="7">
        <v>3429</v>
      </c>
      <c r="O23" s="7">
        <v>4135</v>
      </c>
      <c r="P23" s="7">
        <v>4163</v>
      </c>
      <c r="Q23" s="7">
        <v>3720</v>
      </c>
      <c r="R23" s="147">
        <f t="shared" si="1"/>
        <v>-443</v>
      </c>
      <c r="S23" s="127">
        <f t="shared" si="0"/>
        <v>89.358635599327414</v>
      </c>
    </row>
    <row r="24" spans="1:21" s="5" customFormat="1" ht="13.5" customHeight="1" x14ac:dyDescent="0.2">
      <c r="A24" s="122">
        <v>19</v>
      </c>
      <c r="B24" s="199" t="s">
        <v>27</v>
      </c>
      <c r="C24" s="199"/>
      <c r="D24" s="120" t="s">
        <v>23</v>
      </c>
      <c r="E24" s="7">
        <f>E19-E25-E26</f>
        <v>1346</v>
      </c>
      <c r="F24" s="7">
        <v>1356</v>
      </c>
      <c r="G24" s="7">
        <f>G19-G25-G26</f>
        <v>1344</v>
      </c>
      <c r="H24" s="7">
        <f>H19-H25-H26</f>
        <v>1362</v>
      </c>
      <c r="I24" s="7">
        <v>1366</v>
      </c>
      <c r="J24" s="7">
        <v>1355</v>
      </c>
      <c r="K24" s="7">
        <v>1417</v>
      </c>
      <c r="L24" s="7">
        <v>1458</v>
      </c>
      <c r="M24" s="7">
        <v>1463</v>
      </c>
      <c r="N24" s="7">
        <v>1502</v>
      </c>
      <c r="O24" s="7">
        <v>1527</v>
      </c>
      <c r="P24" s="7">
        <v>1557</v>
      </c>
      <c r="Q24" s="7">
        <v>1579</v>
      </c>
      <c r="R24" s="147">
        <f t="shared" si="1"/>
        <v>22</v>
      </c>
      <c r="S24" s="127">
        <f t="shared" si="0"/>
        <v>101.41297366730893</v>
      </c>
      <c r="U24" s="118"/>
    </row>
    <row r="25" spans="1:21" s="16" customFormat="1" ht="13.5" customHeight="1" x14ac:dyDescent="0.2">
      <c r="A25" s="122">
        <v>20</v>
      </c>
      <c r="B25" s="211" t="s">
        <v>28</v>
      </c>
      <c r="C25" s="211"/>
      <c r="D25" s="120" t="s">
        <v>23</v>
      </c>
      <c r="E25" s="7">
        <v>2984</v>
      </c>
      <c r="F25" s="7">
        <v>2981</v>
      </c>
      <c r="G25" s="7">
        <v>3010</v>
      </c>
      <c r="H25" s="7">
        <v>3002</v>
      </c>
      <c r="I25" s="7">
        <v>3011</v>
      </c>
      <c r="J25" s="7">
        <v>2998</v>
      </c>
      <c r="K25" s="7">
        <v>3082</v>
      </c>
      <c r="L25" s="7">
        <f>1684+1411</f>
        <v>3095</v>
      </c>
      <c r="M25" s="7">
        <f>1691+1463</f>
        <v>3154</v>
      </c>
      <c r="N25" s="7">
        <v>3168</v>
      </c>
      <c r="O25" s="7">
        <v>3191</v>
      </c>
      <c r="P25" s="7">
        <v>3156</v>
      </c>
      <c r="Q25" s="7">
        <v>1619</v>
      </c>
      <c r="R25" s="147">
        <f t="shared" si="1"/>
        <v>-1537</v>
      </c>
      <c r="S25" s="127">
        <f t="shared" si="0"/>
        <v>51.299112801013948</v>
      </c>
    </row>
    <row r="26" spans="1:21" s="16" customFormat="1" ht="13.5" customHeight="1" x14ac:dyDescent="0.2">
      <c r="A26" s="122">
        <v>21</v>
      </c>
      <c r="B26" s="211" t="s">
        <v>29</v>
      </c>
      <c r="C26" s="211"/>
      <c r="D26" s="120" t="s">
        <v>23</v>
      </c>
      <c r="E26" s="7">
        <v>230</v>
      </c>
      <c r="F26" s="7">
        <v>231</v>
      </c>
      <c r="G26" s="7">
        <v>237</v>
      </c>
      <c r="H26" s="7">
        <v>241</v>
      </c>
      <c r="I26" s="7">
        <v>237</v>
      </c>
      <c r="J26" s="7">
        <v>244</v>
      </c>
      <c r="K26" s="7">
        <v>248</v>
      </c>
      <c r="L26" s="7">
        <v>248</v>
      </c>
      <c r="M26" s="7">
        <v>274</v>
      </c>
      <c r="N26" s="7">
        <v>288</v>
      </c>
      <c r="O26" s="7">
        <v>315</v>
      </c>
      <c r="P26" s="7">
        <v>333</v>
      </c>
      <c r="Q26" s="7">
        <v>351</v>
      </c>
      <c r="R26" s="147">
        <f t="shared" si="1"/>
        <v>18</v>
      </c>
      <c r="S26" s="127">
        <f t="shared" si="0"/>
        <v>105.40540540540539</v>
      </c>
    </row>
    <row r="27" spans="1:21" s="16" customFormat="1" ht="13.5" customHeight="1" x14ac:dyDescent="0.2">
      <c r="A27" s="122">
        <v>22</v>
      </c>
      <c r="B27" s="199" t="s">
        <v>30</v>
      </c>
      <c r="C27" s="199"/>
      <c r="D27" s="120" t="s">
        <v>23</v>
      </c>
      <c r="E27" s="7">
        <v>8</v>
      </c>
      <c r="F27" s="7">
        <v>4</v>
      </c>
      <c r="G27" s="7">
        <v>2</v>
      </c>
      <c r="H27" s="7"/>
      <c r="I27" s="7">
        <v>1</v>
      </c>
      <c r="J27" s="7">
        <v>1</v>
      </c>
      <c r="K27" s="7">
        <v>1</v>
      </c>
      <c r="L27" s="7">
        <v>0</v>
      </c>
      <c r="M27" s="7"/>
      <c r="N27" s="7">
        <v>0</v>
      </c>
      <c r="O27" s="7">
        <v>1</v>
      </c>
      <c r="P27" s="7">
        <v>0</v>
      </c>
      <c r="Q27" s="7" t="s">
        <v>120</v>
      </c>
      <c r="R27" s="147" t="e">
        <f t="shared" si="1"/>
        <v>#VALUE!</v>
      </c>
      <c r="S27" s="127" t="e">
        <f t="shared" si="0"/>
        <v>#VALUE!</v>
      </c>
    </row>
    <row r="28" spans="1:21" s="16" customFormat="1" ht="13.5" customHeight="1" x14ac:dyDescent="0.2">
      <c r="A28" s="122">
        <v>23</v>
      </c>
      <c r="B28" s="199" t="s">
        <v>31</v>
      </c>
      <c r="C28" s="199"/>
      <c r="D28" s="120" t="s">
        <v>23</v>
      </c>
      <c r="E28" s="7">
        <v>50</v>
      </c>
      <c r="F28" s="7">
        <v>72</v>
      </c>
      <c r="G28" s="7">
        <v>53</v>
      </c>
      <c r="H28" s="7">
        <v>58</v>
      </c>
      <c r="I28" s="7">
        <v>63</v>
      </c>
      <c r="J28" s="7">
        <v>78</v>
      </c>
      <c r="K28" s="7">
        <v>71</v>
      </c>
      <c r="L28" s="7">
        <v>67</v>
      </c>
      <c r="M28" s="7">
        <v>57</v>
      </c>
      <c r="N28" s="7">
        <v>55</v>
      </c>
      <c r="O28" s="7">
        <v>59</v>
      </c>
      <c r="P28" s="7">
        <v>63</v>
      </c>
      <c r="Q28" s="7">
        <v>73</v>
      </c>
      <c r="R28" s="147">
        <f t="shared" si="1"/>
        <v>10</v>
      </c>
      <c r="S28" s="127">
        <f t="shared" si="0"/>
        <v>115.87301587301589</v>
      </c>
    </row>
    <row r="29" spans="1:21" s="16" customFormat="1" ht="13.5" customHeight="1" x14ac:dyDescent="0.2">
      <c r="A29" s="122">
        <v>24</v>
      </c>
      <c r="B29" s="199" t="s">
        <v>32</v>
      </c>
      <c r="C29" s="199"/>
      <c r="D29" s="120" t="s">
        <v>23</v>
      </c>
      <c r="E29" s="7">
        <v>95</v>
      </c>
      <c r="F29" s="7">
        <v>128</v>
      </c>
      <c r="G29" s="7">
        <v>117</v>
      </c>
      <c r="H29" s="7">
        <v>131</v>
      </c>
      <c r="I29" s="7">
        <v>104</v>
      </c>
      <c r="J29" s="7">
        <v>143</v>
      </c>
      <c r="K29" s="7">
        <v>129</v>
      </c>
      <c r="L29" s="7">
        <v>133</v>
      </c>
      <c r="M29" s="7">
        <v>146</v>
      </c>
      <c r="N29" s="7">
        <v>153</v>
      </c>
      <c r="O29" s="7">
        <v>155</v>
      </c>
      <c r="P29" s="7">
        <v>155</v>
      </c>
      <c r="Q29" s="7">
        <v>150</v>
      </c>
      <c r="R29" s="147">
        <f t="shared" si="1"/>
        <v>-5</v>
      </c>
      <c r="S29" s="127">
        <f t="shared" si="0"/>
        <v>96.774193548387103</v>
      </c>
    </row>
    <row r="30" spans="1:21" s="16" customFormat="1" ht="13.5" customHeight="1" x14ac:dyDescent="0.2">
      <c r="A30" s="122">
        <v>25</v>
      </c>
      <c r="B30" s="199" t="s">
        <v>33</v>
      </c>
      <c r="C30" s="199"/>
      <c r="D30" s="120" t="s">
        <v>23</v>
      </c>
      <c r="E30" s="7">
        <v>30</v>
      </c>
      <c r="F30" s="7">
        <v>29</v>
      </c>
      <c r="G30" s="7">
        <v>30</v>
      </c>
      <c r="H30" s="7">
        <v>97</v>
      </c>
      <c r="I30" s="7">
        <v>12</v>
      </c>
      <c r="J30" s="7">
        <v>51</v>
      </c>
      <c r="K30" s="7">
        <v>65</v>
      </c>
      <c r="L30" s="7">
        <v>41</v>
      </c>
      <c r="M30" s="7">
        <v>48</v>
      </c>
      <c r="N30" s="7">
        <v>47</v>
      </c>
      <c r="O30" s="7">
        <v>36</v>
      </c>
      <c r="P30" s="7">
        <v>11</v>
      </c>
      <c r="Q30" s="7">
        <v>34</v>
      </c>
      <c r="R30" s="147">
        <f t="shared" si="1"/>
        <v>23</v>
      </c>
      <c r="S30" s="127">
        <f t="shared" si="0"/>
        <v>309.09090909090907</v>
      </c>
    </row>
    <row r="31" spans="1:21" s="16" customFormat="1" ht="13.5" customHeight="1" x14ac:dyDescent="0.2">
      <c r="A31" s="122">
        <v>26</v>
      </c>
      <c r="B31" s="199" t="s">
        <v>34</v>
      </c>
      <c r="C31" s="199"/>
      <c r="D31" s="120" t="s">
        <v>23</v>
      </c>
      <c r="E31" s="7">
        <v>105</v>
      </c>
      <c r="F31" s="7">
        <v>93</v>
      </c>
      <c r="G31" s="7">
        <v>59</v>
      </c>
      <c r="H31" s="7">
        <v>151</v>
      </c>
      <c r="I31" s="7">
        <v>65</v>
      </c>
      <c r="J31" s="7">
        <v>91</v>
      </c>
      <c r="K31" s="7">
        <v>50</v>
      </c>
      <c r="L31" s="7">
        <v>55</v>
      </c>
      <c r="M31" s="7">
        <v>63</v>
      </c>
      <c r="N31" s="7">
        <v>15</v>
      </c>
      <c r="O31" s="15">
        <v>47</v>
      </c>
      <c r="P31" s="109"/>
      <c r="Q31" s="109"/>
      <c r="R31" s="147">
        <f t="shared" si="1"/>
        <v>0</v>
      </c>
      <c r="S31" s="127" t="e">
        <f t="shared" si="0"/>
        <v>#DIV/0!</v>
      </c>
    </row>
    <row r="32" spans="1:21" s="16" customFormat="1" ht="13.5" customHeight="1" x14ac:dyDescent="0.2">
      <c r="A32" s="122">
        <v>27</v>
      </c>
      <c r="B32" s="199" t="s">
        <v>35</v>
      </c>
      <c r="C32" s="199"/>
      <c r="D32" s="120" t="s">
        <v>23</v>
      </c>
      <c r="E32" s="7">
        <v>2289</v>
      </c>
      <c r="F32" s="7">
        <v>2329</v>
      </c>
      <c r="G32" s="7">
        <v>2381</v>
      </c>
      <c r="H32" s="7">
        <v>2306</v>
      </c>
      <c r="I32" s="15">
        <v>2348</v>
      </c>
      <c r="J32" s="15">
        <v>2371</v>
      </c>
      <c r="K32" s="15">
        <v>2433</v>
      </c>
      <c r="L32" s="15"/>
      <c r="M32" s="15">
        <v>2407</v>
      </c>
      <c r="N32" s="15">
        <v>2435</v>
      </c>
      <c r="O32" s="109"/>
      <c r="P32" s="109"/>
      <c r="Q32" s="109"/>
      <c r="R32" s="147">
        <f t="shared" si="1"/>
        <v>0</v>
      </c>
      <c r="S32" s="127" t="e">
        <f t="shared" si="0"/>
        <v>#DIV/0!</v>
      </c>
    </row>
    <row r="33" spans="1:19" s="16" customFormat="1" ht="13.5" customHeight="1" x14ac:dyDescent="0.2">
      <c r="A33" s="122">
        <v>28</v>
      </c>
      <c r="B33" s="199" t="s">
        <v>36</v>
      </c>
      <c r="C33" s="199"/>
      <c r="D33" s="120" t="s">
        <v>23</v>
      </c>
      <c r="E33" s="17">
        <v>8</v>
      </c>
      <c r="F33" s="17">
        <v>39</v>
      </c>
      <c r="G33" s="17">
        <v>19</v>
      </c>
      <c r="H33" s="17">
        <v>25</v>
      </c>
      <c r="I33" s="17">
        <v>3</v>
      </c>
      <c r="J33" s="17">
        <v>37</v>
      </c>
      <c r="K33" s="17">
        <v>46</v>
      </c>
      <c r="L33" s="17">
        <v>8</v>
      </c>
      <c r="M33" s="17">
        <v>31</v>
      </c>
      <c r="N33" s="17">
        <v>47</v>
      </c>
      <c r="O33" s="17">
        <v>37</v>
      </c>
      <c r="P33" s="17">
        <v>36</v>
      </c>
      <c r="Q33" s="17">
        <v>9</v>
      </c>
      <c r="R33" s="147">
        <f t="shared" si="1"/>
        <v>-27</v>
      </c>
      <c r="S33" s="127">
        <f t="shared" si="0"/>
        <v>25</v>
      </c>
    </row>
    <row r="34" spans="1:19" s="16" customFormat="1" ht="13.5" customHeight="1" x14ac:dyDescent="0.2">
      <c r="A34" s="122">
        <v>29</v>
      </c>
      <c r="B34" s="199" t="s">
        <v>37</v>
      </c>
      <c r="C34" s="199"/>
      <c r="D34" s="120" t="s">
        <v>23</v>
      </c>
      <c r="E34" s="17">
        <v>152</v>
      </c>
      <c r="F34" s="17">
        <v>134</v>
      </c>
      <c r="G34" s="17">
        <v>233</v>
      </c>
      <c r="H34" s="17">
        <v>238</v>
      </c>
      <c r="I34" s="17">
        <v>112</v>
      </c>
      <c r="J34" s="17">
        <v>174</v>
      </c>
      <c r="K34" s="17">
        <v>173</v>
      </c>
      <c r="L34" s="17">
        <v>99</v>
      </c>
      <c r="M34" s="17">
        <v>195</v>
      </c>
      <c r="N34" s="17">
        <v>152</v>
      </c>
      <c r="O34" s="17">
        <v>117</v>
      </c>
      <c r="P34" s="17">
        <v>132</v>
      </c>
      <c r="Q34" s="17">
        <v>156</v>
      </c>
      <c r="R34" s="147">
        <f t="shared" si="1"/>
        <v>24</v>
      </c>
      <c r="S34" s="127">
        <f t="shared" si="0"/>
        <v>118.18181818181819</v>
      </c>
    </row>
    <row r="35" spans="1:19" s="16" customFormat="1" x14ac:dyDescent="0.2">
      <c r="A35" s="122">
        <v>30</v>
      </c>
      <c r="B35" s="199" t="s">
        <v>38</v>
      </c>
      <c r="C35" s="199"/>
      <c r="D35" s="120" t="s">
        <v>23</v>
      </c>
      <c r="E35" s="17">
        <v>152</v>
      </c>
      <c r="F35" s="17">
        <v>103</v>
      </c>
      <c r="G35" s="17">
        <v>199</v>
      </c>
      <c r="H35" s="17">
        <v>230</v>
      </c>
      <c r="I35" s="17">
        <v>105</v>
      </c>
      <c r="J35" s="17">
        <v>98</v>
      </c>
      <c r="K35" s="17">
        <v>88</v>
      </c>
      <c r="L35" s="17">
        <v>56</v>
      </c>
      <c r="M35" s="17">
        <v>96</v>
      </c>
      <c r="N35" s="17">
        <v>68</v>
      </c>
      <c r="O35" s="17">
        <v>39</v>
      </c>
      <c r="P35" s="17">
        <v>20</v>
      </c>
      <c r="Q35" s="17">
        <v>65</v>
      </c>
      <c r="R35" s="147">
        <f t="shared" si="1"/>
        <v>45</v>
      </c>
      <c r="S35" s="127">
        <f t="shared" si="0"/>
        <v>325</v>
      </c>
    </row>
    <row r="36" spans="1:19" s="16" customFormat="1" ht="13.5" customHeight="1" x14ac:dyDescent="0.2">
      <c r="A36" s="122">
        <v>31</v>
      </c>
      <c r="B36" s="199" t="s">
        <v>39</v>
      </c>
      <c r="C36" s="199"/>
      <c r="D36" s="120" t="s">
        <v>40</v>
      </c>
      <c r="E36" s="18">
        <v>376.1</v>
      </c>
      <c r="F36" s="18">
        <v>532.20000000000005</v>
      </c>
      <c r="G36" s="18">
        <v>941.9</v>
      </c>
      <c r="H36" s="18">
        <v>1282.5</v>
      </c>
      <c r="I36" s="18">
        <v>2126.4</v>
      </c>
      <c r="J36" s="18">
        <v>2314.6</v>
      </c>
      <c r="K36" s="18">
        <v>2477.9</v>
      </c>
      <c r="L36" s="18">
        <v>2351.1</v>
      </c>
      <c r="M36" s="18">
        <v>1877.7</v>
      </c>
      <c r="N36" s="18">
        <v>3302.9</v>
      </c>
      <c r="O36" s="18">
        <v>7177.1</v>
      </c>
      <c r="P36" s="18">
        <v>8521.1</v>
      </c>
      <c r="Q36" s="18"/>
      <c r="R36" s="147">
        <f t="shared" si="1"/>
        <v>-8521.1</v>
      </c>
      <c r="S36" s="127">
        <f t="shared" si="0"/>
        <v>0</v>
      </c>
    </row>
    <row r="37" spans="1:19" s="16" customFormat="1" ht="13.5" customHeight="1" x14ac:dyDescent="0.2">
      <c r="A37" s="122">
        <v>32</v>
      </c>
      <c r="B37" s="208" t="s">
        <v>41</v>
      </c>
      <c r="C37" s="208"/>
      <c r="D37" s="120" t="s">
        <v>40</v>
      </c>
      <c r="E37" s="18">
        <v>457</v>
      </c>
      <c r="F37" s="18">
        <v>360.9</v>
      </c>
      <c r="G37" s="18">
        <v>506.5</v>
      </c>
      <c r="H37" s="18">
        <v>1084.0999999999999</v>
      </c>
      <c r="I37" s="18">
        <v>1511.8</v>
      </c>
      <c r="J37" s="18">
        <v>2643.3</v>
      </c>
      <c r="K37" s="18">
        <v>3649.3</v>
      </c>
      <c r="L37" s="18">
        <v>4353.8999999999996</v>
      </c>
      <c r="M37" s="18">
        <v>4937.7</v>
      </c>
      <c r="N37" s="18">
        <v>5921.6</v>
      </c>
      <c r="O37" s="18">
        <v>7387.4</v>
      </c>
      <c r="P37" s="18">
        <v>7689</v>
      </c>
      <c r="Q37" s="18"/>
      <c r="R37" s="147">
        <f t="shared" si="1"/>
        <v>-7689</v>
      </c>
      <c r="S37" s="127">
        <f t="shared" si="0"/>
        <v>0</v>
      </c>
    </row>
    <row r="38" spans="1:19" s="16" customFormat="1" ht="13.5" customHeight="1" x14ac:dyDescent="0.2">
      <c r="A38" s="122">
        <v>33</v>
      </c>
      <c r="B38" s="199" t="s">
        <v>42</v>
      </c>
      <c r="C38" s="199"/>
      <c r="D38" s="120" t="s">
        <v>40</v>
      </c>
      <c r="E38" s="18">
        <v>32.299999999999997</v>
      </c>
      <c r="F38" s="18">
        <v>75.099999999999994</v>
      </c>
      <c r="G38" s="18">
        <v>80.7</v>
      </c>
      <c r="H38" s="18">
        <v>84.6</v>
      </c>
      <c r="I38" s="18">
        <v>140.5</v>
      </c>
      <c r="J38" s="18">
        <v>167.6</v>
      </c>
      <c r="K38" s="18">
        <v>187.1</v>
      </c>
      <c r="L38" s="18">
        <v>209.1</v>
      </c>
      <c r="M38" s="18">
        <v>236.7</v>
      </c>
      <c r="N38" s="18">
        <v>271.5</v>
      </c>
      <c r="O38" s="159">
        <v>2631.3</v>
      </c>
      <c r="P38" s="159">
        <v>2717.3</v>
      </c>
      <c r="Q38" s="159">
        <v>3344.2</v>
      </c>
      <c r="R38" s="147">
        <f>Q38-P38</f>
        <v>626.89999999999964</v>
      </c>
      <c r="S38" s="127">
        <f t="shared" si="0"/>
        <v>123.07069517535787</v>
      </c>
    </row>
    <row r="39" spans="1:19" s="16" customFormat="1" ht="13.5" customHeight="1" x14ac:dyDescent="0.2">
      <c r="A39" s="122">
        <v>34</v>
      </c>
      <c r="B39" s="208" t="s">
        <v>43</v>
      </c>
      <c r="C39" s="208"/>
      <c r="D39" s="120" t="s">
        <v>40</v>
      </c>
      <c r="E39" s="18">
        <v>148</v>
      </c>
      <c r="F39" s="18">
        <v>137.4</v>
      </c>
      <c r="G39" s="18">
        <v>146.1</v>
      </c>
      <c r="H39" s="18">
        <v>210.4</v>
      </c>
      <c r="I39" s="18">
        <v>196.8</v>
      </c>
      <c r="J39" s="18">
        <v>2091.5</v>
      </c>
      <c r="K39" s="18">
        <v>2412.3000000000002</v>
      </c>
      <c r="L39" s="18">
        <v>2184.8000000000002</v>
      </c>
      <c r="M39" s="18">
        <v>2670.8</v>
      </c>
      <c r="N39" s="18">
        <v>2615.4</v>
      </c>
      <c r="O39" s="18">
        <v>2628.1</v>
      </c>
      <c r="P39" s="18">
        <v>2891.6</v>
      </c>
      <c r="Q39" s="18">
        <v>3280.7</v>
      </c>
      <c r="R39" s="147">
        <f t="shared" si="1"/>
        <v>389.09999999999991</v>
      </c>
      <c r="S39" s="127">
        <f t="shared" si="0"/>
        <v>113.45621801078987</v>
      </c>
    </row>
    <row r="40" spans="1:19" s="16" customFormat="1" ht="18" customHeight="1" x14ac:dyDescent="0.2">
      <c r="A40" s="8">
        <v>35</v>
      </c>
      <c r="B40" s="209" t="s">
        <v>44</v>
      </c>
      <c r="C40" s="209"/>
      <c r="D40" s="9" t="s">
        <v>13</v>
      </c>
      <c r="E40" s="7">
        <v>999</v>
      </c>
      <c r="F40" s="7">
        <v>1017</v>
      </c>
      <c r="G40" s="7">
        <f>G41+G43+G45+G47</f>
        <v>1038</v>
      </c>
      <c r="H40" s="7">
        <f>H41+H43+H45+H47</f>
        <v>1051</v>
      </c>
      <c r="I40" s="7">
        <v>1058</v>
      </c>
      <c r="J40" s="7">
        <v>1085</v>
      </c>
      <c r="K40" s="7">
        <v>1123</v>
      </c>
      <c r="L40" s="10">
        <f>L41+L43+L45+L47</f>
        <v>1148</v>
      </c>
      <c r="M40" s="10">
        <f>M41+M43+M45+M47</f>
        <v>1182</v>
      </c>
      <c r="N40" s="10">
        <v>1185</v>
      </c>
      <c r="O40" s="10">
        <v>1200</v>
      </c>
      <c r="P40" s="10">
        <v>1196</v>
      </c>
      <c r="Q40" s="153">
        <v>1232</v>
      </c>
      <c r="R40" s="147">
        <f t="shared" si="1"/>
        <v>36</v>
      </c>
      <c r="S40" s="127">
        <f t="shared" si="0"/>
        <v>103.01003344481605</v>
      </c>
    </row>
    <row r="41" spans="1:19" s="16" customFormat="1" ht="13.5" customHeight="1" x14ac:dyDescent="0.2">
      <c r="A41" s="122">
        <v>36</v>
      </c>
      <c r="B41" s="202" t="s">
        <v>45</v>
      </c>
      <c r="C41" s="19" t="s">
        <v>12</v>
      </c>
      <c r="D41" s="120" t="s">
        <v>13</v>
      </c>
      <c r="E41" s="17">
        <f>30+84+69+201+270</f>
        <v>654</v>
      </c>
      <c r="F41" s="17">
        <v>601</v>
      </c>
      <c r="G41" s="17">
        <v>560</v>
      </c>
      <c r="H41" s="17">
        <v>575</v>
      </c>
      <c r="I41" s="17">
        <v>533</v>
      </c>
      <c r="J41" s="17">
        <f>135+379</f>
        <v>514</v>
      </c>
      <c r="K41" s="17">
        <v>497</v>
      </c>
      <c r="L41" s="7">
        <v>476</v>
      </c>
      <c r="M41" s="7">
        <f>176+417</f>
        <v>593</v>
      </c>
      <c r="N41" s="7">
        <v>513</v>
      </c>
      <c r="O41" s="7">
        <v>460</v>
      </c>
      <c r="P41" s="7">
        <v>410</v>
      </c>
      <c r="Q41" s="109">
        <v>468</v>
      </c>
      <c r="R41" s="147">
        <f t="shared" si="1"/>
        <v>58</v>
      </c>
      <c r="S41" s="127">
        <f t="shared" si="0"/>
        <v>114.14634146341463</v>
      </c>
    </row>
    <row r="42" spans="1:19" s="16" customFormat="1" ht="13.5" customHeight="1" x14ac:dyDescent="0.2">
      <c r="A42" s="122">
        <v>37</v>
      </c>
      <c r="B42" s="202"/>
      <c r="C42" s="19" t="s">
        <v>46</v>
      </c>
      <c r="D42" s="120" t="s">
        <v>17</v>
      </c>
      <c r="E42" s="20">
        <f t="shared" ref="E42:K42" si="9">E41/E40*100</f>
        <v>65.465465465465471</v>
      </c>
      <c r="F42" s="20">
        <v>59.09537856440511</v>
      </c>
      <c r="G42" s="20">
        <f t="shared" si="9"/>
        <v>53.949903660886321</v>
      </c>
      <c r="H42" s="20">
        <f t="shared" si="9"/>
        <v>54.709800190294956</v>
      </c>
      <c r="I42" s="20">
        <f t="shared" si="9"/>
        <v>50.378071833648399</v>
      </c>
      <c r="J42" s="20">
        <f t="shared" si="9"/>
        <v>47.373271889400918</v>
      </c>
      <c r="K42" s="20">
        <f t="shared" si="9"/>
        <v>44.256455921638462</v>
      </c>
      <c r="L42" s="18">
        <f>L41/L40*100</f>
        <v>41.463414634146339</v>
      </c>
      <c r="M42" s="18">
        <f>M41/M40*100</f>
        <v>50.169204737732656</v>
      </c>
      <c r="N42" s="18">
        <f>N41/N40*100</f>
        <v>43.291139240506325</v>
      </c>
      <c r="O42" s="18">
        <f t="shared" ref="O42:P42" si="10">O41/O40*100</f>
        <v>38.333333333333336</v>
      </c>
      <c r="P42" s="18">
        <f t="shared" si="10"/>
        <v>34.280936454849495</v>
      </c>
      <c r="Q42" s="159">
        <f>Q41/Q40*100</f>
        <v>37.987012987012989</v>
      </c>
      <c r="R42" s="147">
        <f t="shared" si="1"/>
        <v>3.7060765321634932</v>
      </c>
      <c r="S42" s="127">
        <f t="shared" si="0"/>
        <v>110.81089642065254</v>
      </c>
    </row>
    <row r="43" spans="1:19" s="16" customFormat="1" ht="13.5" customHeight="1" x14ac:dyDescent="0.2">
      <c r="A43" s="122">
        <v>38</v>
      </c>
      <c r="B43" s="202" t="s">
        <v>47</v>
      </c>
      <c r="C43" s="19" t="s">
        <v>12</v>
      </c>
      <c r="D43" s="120" t="s">
        <v>13</v>
      </c>
      <c r="E43" s="17">
        <v>268</v>
      </c>
      <c r="F43" s="17">
        <v>310</v>
      </c>
      <c r="G43" s="17">
        <v>344</v>
      </c>
      <c r="H43" s="17">
        <v>343</v>
      </c>
      <c r="I43" s="17">
        <v>368</v>
      </c>
      <c r="J43" s="17">
        <v>389</v>
      </c>
      <c r="K43" s="17">
        <v>405</v>
      </c>
      <c r="L43" s="7">
        <v>422</v>
      </c>
      <c r="M43" s="7">
        <v>395</v>
      </c>
      <c r="N43" s="7">
        <v>420</v>
      </c>
      <c r="O43" s="7">
        <v>432</v>
      </c>
      <c r="P43" s="7">
        <v>451</v>
      </c>
      <c r="Q43" s="109">
        <v>425</v>
      </c>
      <c r="R43" s="147">
        <f t="shared" si="1"/>
        <v>-26</v>
      </c>
      <c r="S43" s="127">
        <f t="shared" si="0"/>
        <v>94.235033259423503</v>
      </c>
    </row>
    <row r="44" spans="1:19" s="16" customFormat="1" ht="13.5" customHeight="1" x14ac:dyDescent="0.2">
      <c r="A44" s="122">
        <v>39</v>
      </c>
      <c r="B44" s="202"/>
      <c r="C44" s="19" t="s">
        <v>46</v>
      </c>
      <c r="D44" s="120" t="s">
        <v>17</v>
      </c>
      <c r="E44" s="20">
        <f t="shared" ref="E44:K44" si="11">E43/E40*100</f>
        <v>26.826826826826828</v>
      </c>
      <c r="F44" s="20">
        <v>30.48180924287119</v>
      </c>
      <c r="G44" s="20">
        <f t="shared" si="11"/>
        <v>33.140655105973025</v>
      </c>
      <c r="H44" s="20">
        <f t="shared" si="11"/>
        <v>32.635585156993344</v>
      </c>
      <c r="I44" s="20">
        <f t="shared" si="11"/>
        <v>34.782608695652172</v>
      </c>
      <c r="J44" s="20">
        <f t="shared" si="11"/>
        <v>35.852534562211979</v>
      </c>
      <c r="K44" s="20">
        <f t="shared" si="11"/>
        <v>36.064113980409616</v>
      </c>
      <c r="L44" s="18">
        <f>L43/L40*100</f>
        <v>36.759581881533101</v>
      </c>
      <c r="M44" s="18">
        <f t="shared" ref="M44:P44" si="12">M43/M40*100</f>
        <v>33.417935702199664</v>
      </c>
      <c r="N44" s="18">
        <f t="shared" si="12"/>
        <v>35.443037974683541</v>
      </c>
      <c r="O44" s="18">
        <f t="shared" si="12"/>
        <v>36</v>
      </c>
      <c r="P44" s="18">
        <f t="shared" si="12"/>
        <v>37.709030100334452</v>
      </c>
      <c r="Q44" s="159">
        <f>Q43/Q40*100</f>
        <v>34.496753246753251</v>
      </c>
      <c r="R44" s="147">
        <f t="shared" si="1"/>
        <v>-3.2122768535812014</v>
      </c>
      <c r="S44" s="127">
        <f t="shared" si="0"/>
        <v>91.481412157687103</v>
      </c>
    </row>
    <row r="45" spans="1:19" s="16" customFormat="1" ht="13.5" customHeight="1" x14ac:dyDescent="0.2">
      <c r="A45" s="122">
        <v>40</v>
      </c>
      <c r="B45" s="202" t="s">
        <v>48</v>
      </c>
      <c r="C45" s="19" t="s">
        <v>12</v>
      </c>
      <c r="D45" s="120" t="s">
        <v>13</v>
      </c>
      <c r="E45" s="17">
        <v>63</v>
      </c>
      <c r="F45" s="17">
        <v>83</v>
      </c>
      <c r="G45" s="17">
        <v>98</v>
      </c>
      <c r="H45" s="17">
        <v>98</v>
      </c>
      <c r="I45" s="17">
        <v>118</v>
      </c>
      <c r="J45" s="17">
        <v>132</v>
      </c>
      <c r="K45" s="17">
        <v>158</v>
      </c>
      <c r="L45" s="7">
        <v>177</v>
      </c>
      <c r="M45" s="7">
        <v>134</v>
      </c>
      <c r="N45" s="7">
        <v>184</v>
      </c>
      <c r="O45" s="7">
        <v>225</v>
      </c>
      <c r="P45" s="7">
        <v>233</v>
      </c>
      <c r="Q45" s="109">
        <v>240</v>
      </c>
      <c r="R45" s="147">
        <f t="shared" si="1"/>
        <v>7</v>
      </c>
      <c r="S45" s="127">
        <f t="shared" si="0"/>
        <v>103.00429184549355</v>
      </c>
    </row>
    <row r="46" spans="1:19" s="16" customFormat="1" ht="13.5" customHeight="1" x14ac:dyDescent="0.2">
      <c r="A46" s="122">
        <v>41</v>
      </c>
      <c r="B46" s="202"/>
      <c r="C46" s="19" t="s">
        <v>46</v>
      </c>
      <c r="D46" s="120" t="s">
        <v>17</v>
      </c>
      <c r="E46" s="20">
        <f t="shared" ref="E46:K46" si="13">E45/E40*100</f>
        <v>6.3063063063063058</v>
      </c>
      <c r="F46" s="20">
        <v>8.1612586037364796</v>
      </c>
      <c r="G46" s="20">
        <f t="shared" si="13"/>
        <v>9.4412331406551058</v>
      </c>
      <c r="H46" s="20">
        <f t="shared" si="13"/>
        <v>9.3244529019980966</v>
      </c>
      <c r="I46" s="20">
        <f t="shared" si="13"/>
        <v>11.153119092627598</v>
      </c>
      <c r="J46" s="20">
        <f t="shared" si="13"/>
        <v>12.165898617511521</v>
      </c>
      <c r="K46" s="20">
        <f t="shared" si="13"/>
        <v>14.069456812110417</v>
      </c>
      <c r="L46" s="18">
        <f>L45/L40*100</f>
        <v>15.418118466898957</v>
      </c>
      <c r="M46" s="18">
        <f>M45/M40*100</f>
        <v>11.336717428087987</v>
      </c>
      <c r="N46" s="18">
        <f>N45/N40*100</f>
        <v>15.527426160337555</v>
      </c>
      <c r="O46" s="18">
        <f t="shared" ref="O46" si="14">O45/O40*100</f>
        <v>18.75</v>
      </c>
      <c r="P46" s="18">
        <f>P45/P40*100</f>
        <v>19.481605351170568</v>
      </c>
      <c r="Q46" s="159">
        <f>Q45/Q40*100</f>
        <v>19.480519480519483</v>
      </c>
      <c r="R46" s="147">
        <f t="shared" si="1"/>
        <v>-1.0858706510852301E-3</v>
      </c>
      <c r="S46" s="127">
        <f t="shared" si="0"/>
        <v>99.99442617468371</v>
      </c>
    </row>
    <row r="47" spans="1:19" s="16" customFormat="1" ht="13.5" customHeight="1" x14ac:dyDescent="0.2">
      <c r="A47" s="122">
        <v>42</v>
      </c>
      <c r="B47" s="202" t="s">
        <v>49</v>
      </c>
      <c r="C47" s="19" t="s">
        <v>12</v>
      </c>
      <c r="D47" s="120" t="s">
        <v>13</v>
      </c>
      <c r="E47" s="17">
        <v>14</v>
      </c>
      <c r="F47" s="17">
        <v>23</v>
      </c>
      <c r="G47" s="17">
        <v>36</v>
      </c>
      <c r="H47" s="17">
        <v>35</v>
      </c>
      <c r="I47" s="17">
        <v>39</v>
      </c>
      <c r="J47" s="17">
        <v>50</v>
      </c>
      <c r="K47" s="17">
        <v>63</v>
      </c>
      <c r="L47" s="7">
        <v>73</v>
      </c>
      <c r="M47" s="7">
        <v>60</v>
      </c>
      <c r="N47" s="7">
        <v>68</v>
      </c>
      <c r="O47" s="7">
        <v>83</v>
      </c>
      <c r="P47" s="7">
        <v>102</v>
      </c>
      <c r="Q47" s="109">
        <v>99</v>
      </c>
      <c r="R47" s="147">
        <f t="shared" si="1"/>
        <v>-3</v>
      </c>
      <c r="S47" s="127">
        <f t="shared" si="0"/>
        <v>97.058823529411768</v>
      </c>
    </row>
    <row r="48" spans="1:19" s="16" customFormat="1" ht="13.5" customHeight="1" x14ac:dyDescent="0.2">
      <c r="A48" s="122">
        <v>43</v>
      </c>
      <c r="B48" s="202"/>
      <c r="C48" s="19" t="s">
        <v>46</v>
      </c>
      <c r="D48" s="120" t="s">
        <v>17</v>
      </c>
      <c r="E48" s="20">
        <f t="shared" ref="E48:K48" si="15">E47/E40*100</f>
        <v>1.4014014014014013</v>
      </c>
      <c r="F48" s="20">
        <v>2.2615535889872174</v>
      </c>
      <c r="G48" s="20">
        <f t="shared" si="15"/>
        <v>3.4682080924855487</v>
      </c>
      <c r="H48" s="20">
        <f t="shared" si="15"/>
        <v>3.3301617507136063</v>
      </c>
      <c r="I48" s="20">
        <f t="shared" si="15"/>
        <v>3.6862003780718333</v>
      </c>
      <c r="J48" s="20">
        <f t="shared" si="15"/>
        <v>4.6082949308755765</v>
      </c>
      <c r="K48" s="20">
        <f t="shared" si="15"/>
        <v>5.6099732858414955</v>
      </c>
      <c r="L48" s="18">
        <f>L47/L40*100</f>
        <v>6.3588850174216036</v>
      </c>
      <c r="M48" s="18">
        <f>M47/M40*100</f>
        <v>5.0761421319796955</v>
      </c>
      <c r="N48" s="18">
        <f>N47/N40*100</f>
        <v>5.7383966244725739</v>
      </c>
      <c r="O48" s="18">
        <f t="shared" ref="O48:Q48" si="16">O47/O40*100</f>
        <v>6.916666666666667</v>
      </c>
      <c r="P48" s="18">
        <f t="shared" si="16"/>
        <v>8.5284280936454842</v>
      </c>
      <c r="Q48" s="159">
        <f t="shared" si="16"/>
        <v>8.0357142857142865</v>
      </c>
      <c r="R48" s="147">
        <f t="shared" si="1"/>
        <v>-0.49271380793119768</v>
      </c>
      <c r="S48" s="127">
        <f t="shared" si="0"/>
        <v>94.222689075630271</v>
      </c>
    </row>
    <row r="49" spans="1:19" s="16" customFormat="1" ht="15" customHeight="1" x14ac:dyDescent="0.2">
      <c r="A49" s="8">
        <v>44</v>
      </c>
      <c r="B49" s="228" t="s">
        <v>50</v>
      </c>
      <c r="C49" s="228"/>
      <c r="D49" s="9" t="s">
        <v>13</v>
      </c>
      <c r="E49" s="21">
        <v>894</v>
      </c>
      <c r="F49" s="21">
        <v>874</v>
      </c>
      <c r="G49" s="21">
        <v>900</v>
      </c>
      <c r="H49" s="21">
        <v>911</v>
      </c>
      <c r="I49" s="21">
        <v>841</v>
      </c>
      <c r="J49" s="21">
        <v>886</v>
      </c>
      <c r="K49" s="21">
        <v>899</v>
      </c>
      <c r="L49" s="22">
        <v>969</v>
      </c>
      <c r="M49" s="22">
        <v>1013</v>
      </c>
      <c r="N49" s="22">
        <v>1050</v>
      </c>
      <c r="O49" s="22">
        <v>1038</v>
      </c>
      <c r="P49" s="22">
        <v>1027</v>
      </c>
      <c r="Q49" s="183">
        <v>1038</v>
      </c>
      <c r="R49" s="147">
        <f t="shared" si="1"/>
        <v>11</v>
      </c>
      <c r="S49" s="127">
        <f t="shared" si="0"/>
        <v>101.07108081791627</v>
      </c>
    </row>
    <row r="50" spans="1:19" s="16" customFormat="1" ht="13.5" customHeight="1" x14ac:dyDescent="0.2">
      <c r="A50" s="122">
        <v>45</v>
      </c>
      <c r="B50" s="199" t="s">
        <v>51</v>
      </c>
      <c r="C50" s="199"/>
      <c r="D50" s="120" t="s">
        <v>13</v>
      </c>
      <c r="E50" s="17">
        <v>458</v>
      </c>
      <c r="F50" s="17">
        <v>446</v>
      </c>
      <c r="G50" s="17">
        <v>683</v>
      </c>
      <c r="H50" s="17">
        <v>777</v>
      </c>
      <c r="I50" s="17">
        <v>615</v>
      </c>
      <c r="J50" s="23">
        <v>818</v>
      </c>
      <c r="K50" s="23">
        <v>850</v>
      </c>
      <c r="L50" s="11">
        <v>881</v>
      </c>
      <c r="M50" s="11">
        <v>896</v>
      </c>
      <c r="N50" s="11">
        <v>915</v>
      </c>
      <c r="O50" s="140">
        <v>899</v>
      </c>
      <c r="P50" s="140">
        <v>907</v>
      </c>
      <c r="Q50" s="154">
        <v>910</v>
      </c>
      <c r="R50" s="147">
        <f t="shared" si="1"/>
        <v>3</v>
      </c>
      <c r="S50" s="127">
        <f t="shared" si="0"/>
        <v>100.33076074972436</v>
      </c>
    </row>
    <row r="51" spans="1:19" s="16" customFormat="1" ht="13.5" customHeight="1" x14ac:dyDescent="0.2">
      <c r="A51" s="122">
        <v>46</v>
      </c>
      <c r="B51" s="199" t="s">
        <v>52</v>
      </c>
      <c r="C51" s="199"/>
      <c r="D51" s="120" t="s">
        <v>17</v>
      </c>
      <c r="E51" s="20">
        <f t="shared" ref="E51:K51" si="17">E50/E49*100</f>
        <v>51.230425055928407</v>
      </c>
      <c r="F51" s="20">
        <v>51.029748283752866</v>
      </c>
      <c r="G51" s="20">
        <f t="shared" si="17"/>
        <v>75.888888888888886</v>
      </c>
      <c r="H51" s="20">
        <f t="shared" si="17"/>
        <v>85.290889132821079</v>
      </c>
      <c r="I51" s="20">
        <f t="shared" si="17"/>
        <v>73.127229488703932</v>
      </c>
      <c r="J51" s="24">
        <f t="shared" si="17"/>
        <v>92.325056433408577</v>
      </c>
      <c r="K51" s="24">
        <f t="shared" si="17"/>
        <v>94.549499443826477</v>
      </c>
      <c r="L51" s="25">
        <f>L50/L49*100</f>
        <v>90.918472652218782</v>
      </c>
      <c r="M51" s="25">
        <f>M50/M49*100</f>
        <v>88.450148075024686</v>
      </c>
      <c r="N51" s="25">
        <f>N50/N49*100</f>
        <v>87.142857142857139</v>
      </c>
      <c r="O51" s="141">
        <f t="shared" ref="O51:Q51" si="18">O50/O49*100</f>
        <v>86.608863198458579</v>
      </c>
      <c r="P51" s="141">
        <f t="shared" si="18"/>
        <v>88.315481986368056</v>
      </c>
      <c r="Q51" s="155">
        <f t="shared" si="18"/>
        <v>87.668593448940271</v>
      </c>
      <c r="R51" s="147">
        <f t="shared" si="1"/>
        <v>-0.64688853742778463</v>
      </c>
      <c r="S51" s="127">
        <f t="shared" si="0"/>
        <v>99.267525327521128</v>
      </c>
    </row>
    <row r="52" spans="1:19" s="16" customFormat="1" ht="13.5" customHeight="1" x14ac:dyDescent="0.2">
      <c r="A52" s="122">
        <v>47</v>
      </c>
      <c r="B52" s="199" t="s">
        <v>53</v>
      </c>
      <c r="C52" s="199"/>
      <c r="D52" s="120" t="s">
        <v>13</v>
      </c>
      <c r="E52" s="17">
        <v>459</v>
      </c>
      <c r="F52" s="17">
        <v>391</v>
      </c>
      <c r="G52" s="17">
        <v>632</v>
      </c>
      <c r="H52" s="17">
        <v>734</v>
      </c>
      <c r="I52" s="17">
        <v>538</v>
      </c>
      <c r="J52" s="23">
        <v>744</v>
      </c>
      <c r="K52" s="23">
        <v>540</v>
      </c>
      <c r="L52" s="11">
        <v>772</v>
      </c>
      <c r="M52" s="11">
        <v>778</v>
      </c>
      <c r="N52" s="11">
        <v>739</v>
      </c>
      <c r="O52" s="140">
        <v>763</v>
      </c>
      <c r="P52" s="140">
        <v>777</v>
      </c>
      <c r="Q52" s="154">
        <v>835</v>
      </c>
      <c r="R52" s="147">
        <f t="shared" si="1"/>
        <v>58</v>
      </c>
      <c r="S52" s="127">
        <f t="shared" si="0"/>
        <v>107.46460746460747</v>
      </c>
    </row>
    <row r="53" spans="1:19" s="16" customFormat="1" ht="13.5" customHeight="1" x14ac:dyDescent="0.2">
      <c r="A53" s="122">
        <v>48</v>
      </c>
      <c r="B53" s="199" t="s">
        <v>52</v>
      </c>
      <c r="C53" s="199"/>
      <c r="D53" s="120" t="s">
        <v>17</v>
      </c>
      <c r="E53" s="20">
        <f t="shared" ref="E53:K53" si="19">E52/E49*100</f>
        <v>51.34228187919463</v>
      </c>
      <c r="F53" s="20">
        <v>44.736842105263158</v>
      </c>
      <c r="G53" s="20">
        <f t="shared" si="19"/>
        <v>70.222222222222214</v>
      </c>
      <c r="H53" s="20">
        <f t="shared" si="19"/>
        <v>80.570801317233816</v>
      </c>
      <c r="I53" s="20">
        <f t="shared" si="19"/>
        <v>63.971462544589777</v>
      </c>
      <c r="J53" s="24">
        <f t="shared" si="19"/>
        <v>83.972911963882623</v>
      </c>
      <c r="K53" s="24">
        <f t="shared" si="19"/>
        <v>60.066740823136819</v>
      </c>
      <c r="L53" s="25">
        <f>L52/L49*100</f>
        <v>79.66976264189887</v>
      </c>
      <c r="M53" s="25">
        <f>M52/M49*100</f>
        <v>76.801579466929908</v>
      </c>
      <c r="N53" s="25">
        <f>N52/N49*100</f>
        <v>70.38095238095238</v>
      </c>
      <c r="O53" s="141">
        <f t="shared" ref="O53:Q53" si="20">O52/O49*100</f>
        <v>73.506743737957621</v>
      </c>
      <c r="P53" s="141">
        <f t="shared" si="20"/>
        <v>75.657254138266794</v>
      </c>
      <c r="Q53" s="155">
        <f t="shared" si="20"/>
        <v>80.443159922928714</v>
      </c>
      <c r="R53" s="147">
        <f t="shared" si="1"/>
        <v>4.7859057846619208</v>
      </c>
      <c r="S53" s="127">
        <f t="shared" si="0"/>
        <v>106.32577251074362</v>
      </c>
    </row>
    <row r="54" spans="1:19" s="16" customFormat="1" ht="13.5" customHeight="1" x14ac:dyDescent="0.2">
      <c r="A54" s="122">
        <v>49</v>
      </c>
      <c r="B54" s="199" t="s">
        <v>54</v>
      </c>
      <c r="C54" s="199"/>
      <c r="D54" s="120" t="s">
        <v>13</v>
      </c>
      <c r="E54" s="17">
        <v>162</v>
      </c>
      <c r="F54" s="17">
        <v>248</v>
      </c>
      <c r="G54" s="17">
        <v>197</v>
      </c>
      <c r="H54" s="17">
        <v>342</v>
      </c>
      <c r="I54" s="17">
        <v>311</v>
      </c>
      <c r="J54" s="23">
        <v>259</v>
      </c>
      <c r="K54" s="23">
        <v>433</v>
      </c>
      <c r="L54" s="11">
        <v>301</v>
      </c>
      <c r="M54" s="11">
        <v>430</v>
      </c>
      <c r="N54" s="11">
        <v>418</v>
      </c>
      <c r="O54" s="140">
        <v>436</v>
      </c>
      <c r="P54" s="140">
        <v>440</v>
      </c>
      <c r="Q54" s="154">
        <v>463</v>
      </c>
      <c r="R54" s="147">
        <f t="shared" si="1"/>
        <v>23</v>
      </c>
      <c r="S54" s="127">
        <f t="shared" si="0"/>
        <v>105.22727272727272</v>
      </c>
    </row>
    <row r="55" spans="1:19" s="16" customFormat="1" ht="13.5" customHeight="1" x14ac:dyDescent="0.2">
      <c r="A55" s="122">
        <v>50</v>
      </c>
      <c r="B55" s="199" t="s">
        <v>52</v>
      </c>
      <c r="C55" s="199"/>
      <c r="D55" s="120" t="s">
        <v>17</v>
      </c>
      <c r="E55" s="20">
        <f t="shared" ref="E55:K55" si="21">E54/E49*100</f>
        <v>18.120805369127517</v>
      </c>
      <c r="F55" s="20">
        <v>28.375286041189931</v>
      </c>
      <c r="G55" s="20">
        <f t="shared" si="21"/>
        <v>21.888888888888889</v>
      </c>
      <c r="H55" s="20">
        <f t="shared" si="21"/>
        <v>37.541163556531281</v>
      </c>
      <c r="I55" s="20">
        <f t="shared" si="21"/>
        <v>36.979785969084425</v>
      </c>
      <c r="J55" s="24">
        <f t="shared" si="21"/>
        <v>29.232505643340858</v>
      </c>
      <c r="K55" s="24">
        <f t="shared" si="21"/>
        <v>48.16462736373748</v>
      </c>
      <c r="L55" s="25">
        <f>L54/L49*100</f>
        <v>31.062951496388031</v>
      </c>
      <c r="M55" s="25">
        <f>M54/M49*100</f>
        <v>42.448173741362289</v>
      </c>
      <c r="N55" s="25">
        <f>N54/N49*100</f>
        <v>39.80952380952381</v>
      </c>
      <c r="O55" s="141">
        <f t="shared" ref="O55:Q55" si="22">O54/O49*100</f>
        <v>42.003853564547207</v>
      </c>
      <c r="P55" s="141">
        <f t="shared" si="22"/>
        <v>42.843232716650434</v>
      </c>
      <c r="Q55" s="155">
        <f t="shared" si="22"/>
        <v>44.605009633911372</v>
      </c>
      <c r="R55" s="147">
        <f t="shared" si="1"/>
        <v>1.7617769172609385</v>
      </c>
      <c r="S55" s="127">
        <f t="shared" si="0"/>
        <v>104.11214748642496</v>
      </c>
    </row>
    <row r="56" spans="1:19" s="16" customFormat="1" ht="13.5" customHeight="1" x14ac:dyDescent="0.2">
      <c r="A56" s="122">
        <v>51</v>
      </c>
      <c r="B56" s="199" t="s">
        <v>55</v>
      </c>
      <c r="C56" s="199"/>
      <c r="D56" s="120" t="s">
        <v>13</v>
      </c>
      <c r="E56" s="17">
        <v>279</v>
      </c>
      <c r="F56" s="17">
        <v>344</v>
      </c>
      <c r="G56" s="17">
        <v>338</v>
      </c>
      <c r="H56" s="17">
        <v>408</v>
      </c>
      <c r="I56" s="17">
        <v>343</v>
      </c>
      <c r="J56" s="23">
        <v>355</v>
      </c>
      <c r="K56" s="23">
        <v>325</v>
      </c>
      <c r="L56" s="11">
        <v>269</v>
      </c>
      <c r="M56" s="11">
        <v>520</v>
      </c>
      <c r="N56" s="11">
        <v>556</v>
      </c>
      <c r="O56" s="140">
        <v>553</v>
      </c>
      <c r="P56" s="140">
        <v>566</v>
      </c>
      <c r="Q56" s="154">
        <v>580</v>
      </c>
      <c r="R56" s="147">
        <f t="shared" si="1"/>
        <v>14</v>
      </c>
      <c r="S56" s="127">
        <f t="shared" si="0"/>
        <v>102.47349823321554</v>
      </c>
    </row>
    <row r="57" spans="1:19" s="16" customFormat="1" ht="13.5" customHeight="1" x14ac:dyDescent="0.2">
      <c r="A57" s="122">
        <v>52</v>
      </c>
      <c r="B57" s="199" t="s">
        <v>52</v>
      </c>
      <c r="C57" s="199"/>
      <c r="D57" s="120" t="s">
        <v>17</v>
      </c>
      <c r="E57" s="26">
        <f t="shared" ref="E57:K57" si="23">E56/E49*100</f>
        <v>31.208053691275168</v>
      </c>
      <c r="F57" s="26">
        <v>39.359267734553775</v>
      </c>
      <c r="G57" s="26">
        <f t="shared" si="23"/>
        <v>37.55555555555555</v>
      </c>
      <c r="H57" s="26">
        <f t="shared" si="23"/>
        <v>44.785949506037319</v>
      </c>
      <c r="I57" s="26">
        <f t="shared" si="23"/>
        <v>40.784780023781217</v>
      </c>
      <c r="J57" s="26">
        <f t="shared" si="23"/>
        <v>40.067720090293449</v>
      </c>
      <c r="K57" s="26">
        <f t="shared" si="23"/>
        <v>36.151279199110121</v>
      </c>
      <c r="L57" s="25">
        <f>L56/L49*100</f>
        <v>27.760577915376679</v>
      </c>
      <c r="M57" s="25">
        <f>M56/M49*100</f>
        <v>51.332675222112535</v>
      </c>
      <c r="N57" s="25">
        <f>N56/N49*100</f>
        <v>52.952380952380949</v>
      </c>
      <c r="O57" s="141">
        <f t="shared" ref="O57:Q57" si="24">O56/O49*100</f>
        <v>53.275529865125236</v>
      </c>
      <c r="P57" s="141">
        <f t="shared" si="24"/>
        <v>55.11197663096398</v>
      </c>
      <c r="Q57" s="155">
        <f t="shared" si="24"/>
        <v>55.876685934489402</v>
      </c>
      <c r="R57" s="147">
        <f t="shared" si="1"/>
        <v>0.76470930352542155</v>
      </c>
      <c r="S57" s="127">
        <f t="shared" si="0"/>
        <v>101.38755557371132</v>
      </c>
    </row>
    <row r="58" spans="1:19" s="16" customFormat="1" ht="18" customHeight="1" x14ac:dyDescent="0.2">
      <c r="A58" s="8">
        <v>53</v>
      </c>
      <c r="B58" s="209" t="s">
        <v>56</v>
      </c>
      <c r="C58" s="209"/>
      <c r="D58" s="9" t="s">
        <v>57</v>
      </c>
      <c r="E58" s="10">
        <f t="shared" ref="E58:J58" si="25">SUM(E59:E63)</f>
        <v>202874</v>
      </c>
      <c r="F58" s="10">
        <v>237263</v>
      </c>
      <c r="G58" s="10">
        <f t="shared" si="25"/>
        <v>269001</v>
      </c>
      <c r="H58" s="10">
        <f t="shared" si="25"/>
        <v>271772</v>
      </c>
      <c r="I58" s="10">
        <f t="shared" si="25"/>
        <v>295839</v>
      </c>
      <c r="J58" s="10">
        <f t="shared" si="25"/>
        <v>330256</v>
      </c>
      <c r="K58" s="10">
        <v>374517</v>
      </c>
      <c r="L58" s="22">
        <f>SUM(L59:L63)</f>
        <v>405917</v>
      </c>
      <c r="M58" s="22">
        <f>SUM(M59:M63)</f>
        <v>355634</v>
      </c>
      <c r="N58" s="22">
        <v>407479</v>
      </c>
      <c r="O58" s="22">
        <f>O59+O60+O61+O62+O63</f>
        <v>466031</v>
      </c>
      <c r="P58" s="22">
        <f>P59+P60+P61+P62+P63</f>
        <v>508091</v>
      </c>
      <c r="Q58" s="183">
        <v>503473</v>
      </c>
      <c r="R58" s="147">
        <f t="shared" si="1"/>
        <v>-4618</v>
      </c>
      <c r="S58" s="127">
        <f t="shared" si="0"/>
        <v>99.091107695275056</v>
      </c>
    </row>
    <row r="59" spans="1:19" s="16" customFormat="1" ht="13.5" customHeight="1" x14ac:dyDescent="0.2">
      <c r="A59" s="122">
        <v>54</v>
      </c>
      <c r="B59" s="206" t="s">
        <v>58</v>
      </c>
      <c r="C59" s="206"/>
      <c r="D59" s="120" t="s">
        <v>57</v>
      </c>
      <c r="E59" s="7">
        <v>779</v>
      </c>
      <c r="F59" s="7">
        <v>907</v>
      </c>
      <c r="G59" s="7">
        <v>963</v>
      </c>
      <c r="H59" s="7">
        <v>948</v>
      </c>
      <c r="I59" s="7">
        <v>858</v>
      </c>
      <c r="J59" s="7">
        <v>822</v>
      </c>
      <c r="K59" s="7">
        <v>871</v>
      </c>
      <c r="L59" s="11">
        <v>872</v>
      </c>
      <c r="M59" s="11">
        <v>844</v>
      </c>
      <c r="N59" s="11">
        <v>898</v>
      </c>
      <c r="O59" s="11">
        <v>926</v>
      </c>
      <c r="P59" s="11">
        <v>911</v>
      </c>
      <c r="Q59" s="154">
        <v>961</v>
      </c>
      <c r="R59" s="147">
        <f t="shared" si="1"/>
        <v>50</v>
      </c>
      <c r="S59" s="127">
        <f t="shared" si="0"/>
        <v>105.48847420417124</v>
      </c>
    </row>
    <row r="60" spans="1:19" s="16" customFormat="1" ht="13.5" customHeight="1" x14ac:dyDescent="0.2">
      <c r="A60" s="122">
        <v>55</v>
      </c>
      <c r="B60" s="206" t="s">
        <v>59</v>
      </c>
      <c r="C60" s="206"/>
      <c r="D60" s="120" t="s">
        <v>57</v>
      </c>
      <c r="E60" s="7">
        <v>12390</v>
      </c>
      <c r="F60" s="7">
        <v>14450</v>
      </c>
      <c r="G60" s="7">
        <v>16073</v>
      </c>
      <c r="H60" s="7">
        <v>16538</v>
      </c>
      <c r="I60" s="7">
        <v>17733</v>
      </c>
      <c r="J60" s="7">
        <v>19049</v>
      </c>
      <c r="K60" s="7">
        <v>21540</v>
      </c>
      <c r="L60" s="11">
        <v>23428</v>
      </c>
      <c r="M60" s="11">
        <v>17453</v>
      </c>
      <c r="N60" s="11">
        <v>20167</v>
      </c>
      <c r="O60" s="11">
        <v>22643</v>
      </c>
      <c r="P60" s="11">
        <v>23644</v>
      </c>
      <c r="Q60" s="154">
        <v>23251</v>
      </c>
      <c r="R60" s="147">
        <f t="shared" si="1"/>
        <v>-393</v>
      </c>
      <c r="S60" s="127">
        <f t="shared" si="0"/>
        <v>98.337844696328887</v>
      </c>
    </row>
    <row r="61" spans="1:19" s="16" customFormat="1" ht="13.5" customHeight="1" x14ac:dyDescent="0.2">
      <c r="A61" s="122">
        <v>56</v>
      </c>
      <c r="B61" s="206" t="s">
        <v>60</v>
      </c>
      <c r="C61" s="206"/>
      <c r="D61" s="120" t="s">
        <v>57</v>
      </c>
      <c r="E61" s="7">
        <v>11787</v>
      </c>
      <c r="F61" s="7">
        <v>13943</v>
      </c>
      <c r="G61" s="7">
        <v>16959</v>
      </c>
      <c r="H61" s="7">
        <v>18042</v>
      </c>
      <c r="I61" s="7">
        <v>19225</v>
      </c>
      <c r="J61" s="7">
        <v>21843</v>
      </c>
      <c r="K61" s="7">
        <v>24246</v>
      </c>
      <c r="L61" s="11">
        <v>25738</v>
      </c>
      <c r="M61" s="11">
        <v>18605</v>
      </c>
      <c r="N61" s="11">
        <v>20768</v>
      </c>
      <c r="O61" s="11">
        <v>24339</v>
      </c>
      <c r="P61" s="11">
        <v>26881</v>
      </c>
      <c r="Q61" s="154">
        <v>27884</v>
      </c>
      <c r="R61" s="147">
        <f t="shared" si="1"/>
        <v>1003</v>
      </c>
      <c r="S61" s="127">
        <f t="shared" si="0"/>
        <v>103.73125999776794</v>
      </c>
    </row>
    <row r="62" spans="1:19" s="16" customFormat="1" ht="13.5" customHeight="1" x14ac:dyDescent="0.2">
      <c r="A62" s="122">
        <v>57</v>
      </c>
      <c r="B62" s="206" t="s">
        <v>61</v>
      </c>
      <c r="C62" s="206"/>
      <c r="D62" s="120" t="s">
        <v>57</v>
      </c>
      <c r="E62" s="7">
        <v>93406</v>
      </c>
      <c r="F62" s="7">
        <v>109100</v>
      </c>
      <c r="G62" s="7">
        <v>125806</v>
      </c>
      <c r="H62" s="7">
        <v>128224</v>
      </c>
      <c r="I62" s="7">
        <v>141351</v>
      </c>
      <c r="J62" s="7">
        <v>160011</v>
      </c>
      <c r="K62" s="7">
        <v>183743</v>
      </c>
      <c r="L62" s="11">
        <v>200626</v>
      </c>
      <c r="M62" s="11">
        <v>191567</v>
      </c>
      <c r="N62" s="11">
        <v>220538</v>
      </c>
      <c r="O62" s="11">
        <v>251143</v>
      </c>
      <c r="P62" s="11">
        <v>273485</v>
      </c>
      <c r="Q62" s="154">
        <v>269911</v>
      </c>
      <c r="R62" s="147">
        <f t="shared" si="1"/>
        <v>-3574</v>
      </c>
      <c r="S62" s="127">
        <f t="shared" si="0"/>
        <v>98.693164158911827</v>
      </c>
    </row>
    <row r="63" spans="1:19" s="16" customFormat="1" ht="13.5" customHeight="1" x14ac:dyDescent="0.2">
      <c r="A63" s="122">
        <v>58</v>
      </c>
      <c r="B63" s="206" t="s">
        <v>62</v>
      </c>
      <c r="C63" s="206"/>
      <c r="D63" s="120" t="s">
        <v>57</v>
      </c>
      <c r="E63" s="7">
        <v>84512</v>
      </c>
      <c r="F63" s="7">
        <v>98863</v>
      </c>
      <c r="G63" s="7">
        <v>109200</v>
      </c>
      <c r="H63" s="7">
        <v>108020</v>
      </c>
      <c r="I63" s="7">
        <v>116672</v>
      </c>
      <c r="J63" s="7">
        <v>128531</v>
      </c>
      <c r="K63" s="7">
        <v>144117</v>
      </c>
      <c r="L63" s="11">
        <v>155253</v>
      </c>
      <c r="M63" s="11">
        <v>127165</v>
      </c>
      <c r="N63" s="11">
        <v>145108</v>
      </c>
      <c r="O63" s="11">
        <v>166980</v>
      </c>
      <c r="P63" s="11">
        <v>183170</v>
      </c>
      <c r="Q63" s="154">
        <v>181170</v>
      </c>
      <c r="R63" s="147">
        <f t="shared" si="1"/>
        <v>-2000</v>
      </c>
      <c r="S63" s="127">
        <f t="shared" si="0"/>
        <v>98.908118141617081</v>
      </c>
    </row>
    <row r="64" spans="1:19" s="16" customFormat="1" ht="13.5" customHeight="1" x14ac:dyDescent="0.2">
      <c r="A64" s="122">
        <v>59</v>
      </c>
      <c r="B64" s="199" t="s">
        <v>63</v>
      </c>
      <c r="C64" s="199"/>
      <c r="D64" s="120" t="s">
        <v>57</v>
      </c>
      <c r="E64" s="7">
        <v>83785</v>
      </c>
      <c r="F64" s="7">
        <v>98373</v>
      </c>
      <c r="G64" s="7">
        <v>109998</v>
      </c>
      <c r="H64" s="7">
        <v>114308</v>
      </c>
      <c r="I64" s="7">
        <v>125962</v>
      </c>
      <c r="J64" s="10">
        <f>SUM(J65:J69)</f>
        <v>139397</v>
      </c>
      <c r="K64" s="10">
        <v>161692</v>
      </c>
      <c r="L64" s="22">
        <f>SUM(L65:L69)</f>
        <v>176971</v>
      </c>
      <c r="M64" s="22">
        <f>SUM(M65:M69)</f>
        <v>172365</v>
      </c>
      <c r="N64" s="22">
        <f>SUM(N65:N69)</f>
        <v>176669</v>
      </c>
      <c r="O64" s="22">
        <f t="shared" ref="O64:P64" si="26">SUM(O65:O69)</f>
        <v>195049</v>
      </c>
      <c r="P64" s="22">
        <f t="shared" si="26"/>
        <v>215839</v>
      </c>
      <c r="Q64" s="183">
        <v>218436</v>
      </c>
      <c r="R64" s="147">
        <f t="shared" si="1"/>
        <v>2597</v>
      </c>
      <c r="S64" s="127">
        <f t="shared" si="0"/>
        <v>101.20321165313032</v>
      </c>
    </row>
    <row r="65" spans="1:19" s="16" customFormat="1" ht="13.5" customHeight="1" x14ac:dyDescent="0.2">
      <c r="A65" s="122">
        <v>60</v>
      </c>
      <c r="B65" s="206" t="s">
        <v>64</v>
      </c>
      <c r="C65" s="206"/>
      <c r="D65" s="120" t="s">
        <v>57</v>
      </c>
      <c r="E65" s="7">
        <v>220</v>
      </c>
      <c r="F65" s="7">
        <v>296</v>
      </c>
      <c r="G65" s="7">
        <v>317</v>
      </c>
      <c r="H65" s="7">
        <v>295</v>
      </c>
      <c r="I65" s="7">
        <v>301</v>
      </c>
      <c r="J65" s="7">
        <v>298</v>
      </c>
      <c r="K65" s="7">
        <v>333</v>
      </c>
      <c r="L65" s="7">
        <v>338</v>
      </c>
      <c r="M65" s="7">
        <v>332</v>
      </c>
      <c r="N65" s="7">
        <v>351</v>
      </c>
      <c r="O65" s="7">
        <v>342</v>
      </c>
      <c r="P65" s="7">
        <v>347</v>
      </c>
      <c r="Q65" s="109">
        <v>394</v>
      </c>
      <c r="R65" s="147">
        <f t="shared" si="1"/>
        <v>47</v>
      </c>
      <c r="S65" s="127">
        <f t="shared" si="0"/>
        <v>113.54466858789624</v>
      </c>
    </row>
    <row r="66" spans="1:19" s="16" customFormat="1" ht="13.5" customHeight="1" x14ac:dyDescent="0.2">
      <c r="A66" s="122">
        <v>61</v>
      </c>
      <c r="B66" s="206" t="s">
        <v>65</v>
      </c>
      <c r="C66" s="206"/>
      <c r="D66" s="120" t="s">
        <v>57</v>
      </c>
      <c r="E66" s="7">
        <v>3552</v>
      </c>
      <c r="F66" s="7">
        <v>4085</v>
      </c>
      <c r="G66" s="7">
        <v>4555</v>
      </c>
      <c r="H66" s="7">
        <v>4901</v>
      </c>
      <c r="I66" s="7">
        <v>5399</v>
      </c>
      <c r="J66" s="7">
        <v>5686</v>
      </c>
      <c r="K66" s="7">
        <v>6684</v>
      </c>
      <c r="L66" s="7">
        <v>7323</v>
      </c>
      <c r="M66" s="7">
        <v>6049</v>
      </c>
      <c r="N66" s="7">
        <v>6527</v>
      </c>
      <c r="O66" s="7">
        <v>7019</v>
      </c>
      <c r="P66" s="7">
        <v>7648</v>
      </c>
      <c r="Q66" s="109">
        <v>7720</v>
      </c>
      <c r="R66" s="147">
        <f t="shared" si="1"/>
        <v>72</v>
      </c>
      <c r="S66" s="127">
        <f t="shared" si="0"/>
        <v>100.94142259414225</v>
      </c>
    </row>
    <row r="67" spans="1:19" s="16" customFormat="1" ht="13.5" customHeight="1" x14ac:dyDescent="0.2">
      <c r="A67" s="122">
        <v>62</v>
      </c>
      <c r="B67" s="206" t="s">
        <v>66</v>
      </c>
      <c r="C67" s="206"/>
      <c r="D67" s="120" t="s">
        <v>57</v>
      </c>
      <c r="E67" s="7">
        <v>4655</v>
      </c>
      <c r="F67" s="7">
        <v>5517</v>
      </c>
      <c r="G67" s="7">
        <v>6507</v>
      </c>
      <c r="H67" s="7">
        <v>6928</v>
      </c>
      <c r="I67" s="7">
        <v>7695</v>
      </c>
      <c r="J67" s="7">
        <v>8555</v>
      </c>
      <c r="K67" s="7">
        <v>9495</v>
      </c>
      <c r="L67" s="7">
        <v>10251</v>
      </c>
      <c r="M67" s="7">
        <v>7914</v>
      </c>
      <c r="N67" s="7">
        <v>8406</v>
      </c>
      <c r="O67" s="7">
        <v>9400</v>
      </c>
      <c r="P67" s="7">
        <v>10347</v>
      </c>
      <c r="Q67" s="109">
        <v>10934</v>
      </c>
      <c r="R67" s="147">
        <f t="shared" si="1"/>
        <v>587</v>
      </c>
      <c r="S67" s="127">
        <f t="shared" si="0"/>
        <v>105.6731419735189</v>
      </c>
    </row>
    <row r="68" spans="1:19" s="16" customFormat="1" ht="13.5" customHeight="1" x14ac:dyDescent="0.2">
      <c r="A68" s="122">
        <v>63</v>
      </c>
      <c r="B68" s="206" t="s">
        <v>67</v>
      </c>
      <c r="C68" s="206"/>
      <c r="D68" s="120" t="s">
        <v>57</v>
      </c>
      <c r="E68" s="7">
        <v>40545</v>
      </c>
      <c r="F68" s="7">
        <v>47581</v>
      </c>
      <c r="G68" s="7">
        <v>54104</v>
      </c>
      <c r="H68" s="7">
        <v>56669</v>
      </c>
      <c r="I68" s="7">
        <v>63074</v>
      </c>
      <c r="J68" s="7">
        <v>70655</v>
      </c>
      <c r="K68" s="7">
        <v>82521</v>
      </c>
      <c r="L68" s="7">
        <v>91541</v>
      </c>
      <c r="M68" s="7">
        <v>95023</v>
      </c>
      <c r="N68" s="7">
        <v>98975</v>
      </c>
      <c r="O68" s="7">
        <v>109779</v>
      </c>
      <c r="P68" s="7">
        <v>120539</v>
      </c>
      <c r="Q68" s="109">
        <v>120637</v>
      </c>
      <c r="R68" s="147">
        <f t="shared" si="1"/>
        <v>98</v>
      </c>
      <c r="S68" s="127">
        <f t="shared" si="0"/>
        <v>100.08130148748538</v>
      </c>
    </row>
    <row r="69" spans="1:19" s="16" customFormat="1" ht="13.5" customHeight="1" x14ac:dyDescent="0.2">
      <c r="A69" s="122">
        <v>64</v>
      </c>
      <c r="B69" s="206" t="s">
        <v>68</v>
      </c>
      <c r="C69" s="206"/>
      <c r="D69" s="120" t="s">
        <v>57</v>
      </c>
      <c r="E69" s="7">
        <v>34813</v>
      </c>
      <c r="F69" s="7">
        <v>40894</v>
      </c>
      <c r="G69" s="7">
        <v>44515</v>
      </c>
      <c r="H69" s="7">
        <v>45515</v>
      </c>
      <c r="I69" s="7">
        <v>49493</v>
      </c>
      <c r="J69" s="7">
        <v>54203</v>
      </c>
      <c r="K69" s="7">
        <v>62659</v>
      </c>
      <c r="L69" s="7">
        <v>67518</v>
      </c>
      <c r="M69" s="7">
        <v>63047</v>
      </c>
      <c r="N69" s="7">
        <v>62410</v>
      </c>
      <c r="O69" s="7">
        <v>68509</v>
      </c>
      <c r="P69" s="7">
        <v>76958</v>
      </c>
      <c r="Q69" s="109">
        <v>78751</v>
      </c>
      <c r="R69" s="147">
        <f>Q69-P69</f>
        <v>1793</v>
      </c>
      <c r="S69" s="127">
        <f>Q69/P69*100</f>
        <v>102.32984225161776</v>
      </c>
    </row>
    <row r="70" spans="1:19" s="16" customFormat="1" ht="13.5" customHeight="1" x14ac:dyDescent="0.2">
      <c r="A70" s="122">
        <v>65</v>
      </c>
      <c r="B70" s="199" t="s">
        <v>69</v>
      </c>
      <c r="C70" s="199"/>
      <c r="D70" s="120" t="s">
        <v>57</v>
      </c>
      <c r="E70" s="7">
        <v>1700</v>
      </c>
      <c r="F70" s="7">
        <v>1953</v>
      </c>
      <c r="G70" s="7">
        <v>2223</v>
      </c>
      <c r="H70" s="7">
        <v>2392</v>
      </c>
      <c r="I70" s="7">
        <v>2557</v>
      </c>
      <c r="J70" s="7">
        <v>2663</v>
      </c>
      <c r="K70" s="7">
        <v>3057</v>
      </c>
      <c r="L70" s="7">
        <v>3135</v>
      </c>
      <c r="M70" s="7">
        <v>2762</v>
      </c>
      <c r="N70" s="7">
        <v>3458</v>
      </c>
      <c r="O70" s="7">
        <v>3836</v>
      </c>
      <c r="P70" s="7">
        <v>4095</v>
      </c>
      <c r="Q70" s="109">
        <v>4289</v>
      </c>
      <c r="R70" s="147">
        <f t="shared" si="1"/>
        <v>194</v>
      </c>
      <c r="S70" s="127">
        <f t="shared" si="0"/>
        <v>104.73748473748475</v>
      </c>
    </row>
    <row r="71" spans="1:19" s="16" customFormat="1" ht="13.5" customHeight="1" x14ac:dyDescent="0.2">
      <c r="A71" s="122">
        <v>66</v>
      </c>
      <c r="B71" s="199" t="s">
        <v>70</v>
      </c>
      <c r="C71" s="199"/>
      <c r="D71" s="120" t="s">
        <v>57</v>
      </c>
      <c r="E71" s="7">
        <v>62650</v>
      </c>
      <c r="F71" s="7">
        <v>77277</v>
      </c>
      <c r="G71" s="7">
        <v>90259</v>
      </c>
      <c r="H71" s="7">
        <v>90012</v>
      </c>
      <c r="I71" s="7">
        <v>93881</v>
      </c>
      <c r="J71" s="7">
        <v>108252</v>
      </c>
      <c r="K71" s="7">
        <v>123739</v>
      </c>
      <c r="L71" s="7">
        <v>137766</v>
      </c>
      <c r="M71" s="7">
        <v>88041</v>
      </c>
      <c r="N71" s="7">
        <v>136713</v>
      </c>
      <c r="O71" s="7">
        <v>153430</v>
      </c>
      <c r="P71" s="7">
        <v>170059</v>
      </c>
      <c r="Q71" s="109">
        <v>166761</v>
      </c>
      <c r="R71" s="147">
        <f t="shared" ref="R71:R101" si="27">Q71-P71</f>
        <v>-3298</v>
      </c>
      <c r="S71" s="127">
        <f t="shared" ref="S71:S101" si="28">Q71/P71*100</f>
        <v>98.060673060526042</v>
      </c>
    </row>
    <row r="72" spans="1:19" s="16" customFormat="1" ht="13.5" customHeight="1" x14ac:dyDescent="0.2">
      <c r="A72" s="122">
        <v>67</v>
      </c>
      <c r="B72" s="199" t="s">
        <v>71</v>
      </c>
      <c r="C72" s="199"/>
      <c r="D72" s="120" t="s">
        <v>57</v>
      </c>
      <c r="E72" s="7">
        <v>6761</v>
      </c>
      <c r="F72" s="7"/>
      <c r="G72" s="7"/>
      <c r="H72" s="7"/>
      <c r="I72" s="7"/>
      <c r="J72" s="7">
        <v>569</v>
      </c>
      <c r="K72" s="7">
        <v>140</v>
      </c>
      <c r="L72" s="7">
        <v>25</v>
      </c>
      <c r="M72" s="7">
        <v>4404</v>
      </c>
      <c r="N72" s="7">
        <v>0</v>
      </c>
      <c r="O72" s="15">
        <v>127</v>
      </c>
      <c r="P72" s="15" t="s">
        <v>120</v>
      </c>
      <c r="Q72" s="109">
        <v>639</v>
      </c>
      <c r="R72" s="147" t="s">
        <v>120</v>
      </c>
      <c r="S72" s="127" t="s">
        <v>120</v>
      </c>
    </row>
    <row r="73" spans="1:19" s="16" customFormat="1" ht="13.5" customHeight="1" x14ac:dyDescent="0.2">
      <c r="A73" s="122">
        <v>68</v>
      </c>
      <c r="B73" s="199" t="s">
        <v>72</v>
      </c>
      <c r="C73" s="199"/>
      <c r="D73" s="120" t="s">
        <v>57</v>
      </c>
      <c r="E73" s="7">
        <v>16494</v>
      </c>
      <c r="F73" s="7">
        <v>3100</v>
      </c>
      <c r="G73" s="7">
        <v>3593</v>
      </c>
      <c r="H73" s="7">
        <v>4322</v>
      </c>
      <c r="I73" s="7">
        <v>2092</v>
      </c>
      <c r="J73" s="7">
        <v>1006</v>
      </c>
      <c r="K73" s="7">
        <v>930</v>
      </c>
      <c r="L73" s="7">
        <v>616</v>
      </c>
      <c r="M73" s="7">
        <v>42092</v>
      </c>
      <c r="N73" s="7">
        <v>261</v>
      </c>
      <c r="O73" s="7">
        <v>482</v>
      </c>
      <c r="P73" s="7">
        <v>780</v>
      </c>
      <c r="Q73" s="109">
        <v>2926</v>
      </c>
      <c r="R73" s="147">
        <f t="shared" si="27"/>
        <v>2146</v>
      </c>
      <c r="S73" s="127" t="s">
        <v>125</v>
      </c>
    </row>
    <row r="74" spans="1:19" s="16" customFormat="1" ht="13.5" customHeight="1" x14ac:dyDescent="0.2">
      <c r="A74" s="122">
        <v>69</v>
      </c>
      <c r="B74" s="199" t="s">
        <v>73</v>
      </c>
      <c r="C74" s="199"/>
      <c r="D74" s="120" t="s">
        <v>57</v>
      </c>
      <c r="E74" s="7">
        <v>3083</v>
      </c>
      <c r="F74" s="7">
        <v>4122</v>
      </c>
      <c r="G74" s="7">
        <v>5307</v>
      </c>
      <c r="H74" s="7">
        <v>6147</v>
      </c>
      <c r="I74" s="7">
        <v>8829</v>
      </c>
      <c r="J74" s="7">
        <v>10699</v>
      </c>
      <c r="K74" s="7">
        <v>12663</v>
      </c>
      <c r="L74" s="7">
        <v>15811</v>
      </c>
      <c r="M74" s="7">
        <v>44611</v>
      </c>
      <c r="N74" s="7">
        <v>25233</v>
      </c>
      <c r="O74" s="15">
        <v>24042</v>
      </c>
      <c r="P74" s="15">
        <v>17887</v>
      </c>
      <c r="Q74" s="109">
        <v>29180</v>
      </c>
      <c r="R74" s="147">
        <f t="shared" si="27"/>
        <v>11293</v>
      </c>
      <c r="S74" s="127">
        <f t="shared" si="28"/>
        <v>163.13523788226087</v>
      </c>
    </row>
    <row r="75" spans="1:19" s="16" customFormat="1" ht="13.5" customHeight="1" x14ac:dyDescent="0.2">
      <c r="A75" s="122">
        <v>70</v>
      </c>
      <c r="B75" s="199" t="s">
        <v>74</v>
      </c>
      <c r="C75" s="199"/>
      <c r="D75" s="120" t="s">
        <v>57</v>
      </c>
      <c r="E75" s="7">
        <v>477</v>
      </c>
      <c r="F75" s="7">
        <v>732</v>
      </c>
      <c r="G75" s="7">
        <v>301</v>
      </c>
      <c r="H75" s="7">
        <v>109</v>
      </c>
      <c r="I75" s="7">
        <v>427</v>
      </c>
      <c r="J75" s="7">
        <v>1380</v>
      </c>
      <c r="K75" s="7">
        <v>1223</v>
      </c>
      <c r="L75" s="7">
        <v>880</v>
      </c>
      <c r="M75" s="7">
        <v>5685</v>
      </c>
      <c r="N75" s="7">
        <v>1194</v>
      </c>
      <c r="O75" s="15">
        <v>1410</v>
      </c>
      <c r="P75" s="15">
        <v>1093</v>
      </c>
      <c r="Q75" s="109">
        <v>1238</v>
      </c>
      <c r="R75" s="147">
        <f t="shared" si="27"/>
        <v>145</v>
      </c>
      <c r="S75" s="127">
        <f t="shared" si="28"/>
        <v>113.26623970722783</v>
      </c>
    </row>
    <row r="76" spans="1:19" s="16" customFormat="1" ht="18" customHeight="1" x14ac:dyDescent="0.2">
      <c r="A76" s="8">
        <v>71</v>
      </c>
      <c r="B76" s="209" t="s">
        <v>75</v>
      </c>
      <c r="C76" s="209"/>
      <c r="D76" s="9" t="s">
        <v>23</v>
      </c>
      <c r="E76" s="10">
        <f>E77+E78+E79</f>
        <v>2179</v>
      </c>
      <c r="F76" s="10">
        <v>2231</v>
      </c>
      <c r="G76" s="10">
        <f>G77+G78+G79</f>
        <v>2132</v>
      </c>
      <c r="H76" s="10">
        <f>H77+H78+H79</f>
        <v>2117</v>
      </c>
      <c r="I76" s="10">
        <v>1921</v>
      </c>
      <c r="J76" s="10">
        <v>1968</v>
      </c>
      <c r="K76" s="10">
        <v>1982</v>
      </c>
      <c r="L76" s="22">
        <f>SUM(L77:L79)</f>
        <v>2138</v>
      </c>
      <c r="M76" s="22">
        <f>SUM(M77:M79)</f>
        <v>2141</v>
      </c>
      <c r="N76" s="22">
        <v>2137</v>
      </c>
      <c r="O76" s="22">
        <f>SUM(O77:O79)</f>
        <v>2020</v>
      </c>
      <c r="P76" s="22">
        <f>SUM(P77:P79)</f>
        <v>1947</v>
      </c>
      <c r="Q76" s="183">
        <v>1972</v>
      </c>
      <c r="R76" s="147">
        <f t="shared" si="27"/>
        <v>25</v>
      </c>
      <c r="S76" s="127">
        <f t="shared" si="28"/>
        <v>101.28402670775552</v>
      </c>
    </row>
    <row r="77" spans="1:19" s="16" customFormat="1" ht="13.5" customHeight="1" x14ac:dyDescent="0.2">
      <c r="A77" s="122">
        <v>72</v>
      </c>
      <c r="B77" s="205" t="s">
        <v>76</v>
      </c>
      <c r="C77" s="119" t="s">
        <v>77</v>
      </c>
      <c r="D77" s="120" t="s">
        <v>23</v>
      </c>
      <c r="E77" s="7">
        <v>1086</v>
      </c>
      <c r="F77" s="7">
        <v>1190</v>
      </c>
      <c r="G77" s="7">
        <v>994</v>
      </c>
      <c r="H77" s="7">
        <v>1002</v>
      </c>
      <c r="I77" s="7">
        <v>877</v>
      </c>
      <c r="J77" s="7">
        <v>859</v>
      </c>
      <c r="K77" s="7">
        <v>875</v>
      </c>
      <c r="L77" s="7">
        <v>932</v>
      </c>
      <c r="M77" s="7">
        <v>838</v>
      </c>
      <c r="N77" s="7">
        <v>845</v>
      </c>
      <c r="O77" s="7">
        <v>767</v>
      </c>
      <c r="P77" s="7">
        <v>691</v>
      </c>
      <c r="Q77" s="109">
        <v>665</v>
      </c>
      <c r="R77" s="147">
        <f t="shared" si="27"/>
        <v>-26</v>
      </c>
      <c r="S77" s="127">
        <f t="shared" si="28"/>
        <v>96.237337192474669</v>
      </c>
    </row>
    <row r="78" spans="1:19" s="16" customFormat="1" ht="13.5" customHeight="1" x14ac:dyDescent="0.2">
      <c r="A78" s="122">
        <v>73</v>
      </c>
      <c r="B78" s="205"/>
      <c r="C78" s="119" t="s">
        <v>78</v>
      </c>
      <c r="D78" s="120" t="s">
        <v>23</v>
      </c>
      <c r="E78" s="7">
        <v>873</v>
      </c>
      <c r="F78" s="7">
        <v>923</v>
      </c>
      <c r="G78" s="7">
        <v>942</v>
      </c>
      <c r="H78" s="7">
        <v>918</v>
      </c>
      <c r="I78" s="7">
        <v>894</v>
      </c>
      <c r="J78" s="7">
        <v>968</v>
      </c>
      <c r="K78" s="7">
        <v>961</v>
      </c>
      <c r="L78" s="7">
        <v>1053</v>
      </c>
      <c r="M78" s="7">
        <v>1130</v>
      </c>
      <c r="N78" s="7">
        <v>1024</v>
      </c>
      <c r="O78" s="7">
        <v>1025</v>
      </c>
      <c r="P78" s="7">
        <v>1037</v>
      </c>
      <c r="Q78" s="109">
        <v>1140</v>
      </c>
      <c r="R78" s="147">
        <f t="shared" si="27"/>
        <v>103</v>
      </c>
      <c r="S78" s="127">
        <f t="shared" si="28"/>
        <v>109.93249758919961</v>
      </c>
    </row>
    <row r="79" spans="1:19" s="16" customFormat="1" ht="13.5" customHeight="1" x14ac:dyDescent="0.2">
      <c r="A79" s="122">
        <v>74</v>
      </c>
      <c r="B79" s="205"/>
      <c r="C79" s="119" t="s">
        <v>79</v>
      </c>
      <c r="D79" s="120" t="s">
        <v>23</v>
      </c>
      <c r="E79" s="7">
        <v>220</v>
      </c>
      <c r="F79" s="7">
        <v>211</v>
      </c>
      <c r="G79" s="7">
        <v>196</v>
      </c>
      <c r="H79" s="7">
        <v>197</v>
      </c>
      <c r="I79" s="7">
        <v>150</v>
      </c>
      <c r="J79" s="7">
        <v>141</v>
      </c>
      <c r="K79" s="7">
        <v>146</v>
      </c>
      <c r="L79" s="7">
        <v>153</v>
      </c>
      <c r="M79" s="7">
        <v>173</v>
      </c>
      <c r="N79" s="7">
        <v>262</v>
      </c>
      <c r="O79" s="7">
        <v>228</v>
      </c>
      <c r="P79" s="7">
        <v>219</v>
      </c>
      <c r="Q79" s="109">
        <v>167</v>
      </c>
      <c r="R79" s="147">
        <f t="shared" si="27"/>
        <v>-52</v>
      </c>
      <c r="S79" s="127">
        <f t="shared" si="28"/>
        <v>76.25570776255708</v>
      </c>
    </row>
    <row r="80" spans="1:19" s="16" customFormat="1" ht="13.5" customHeight="1" x14ac:dyDescent="0.2">
      <c r="A80" s="122">
        <v>75</v>
      </c>
      <c r="B80" s="202" t="s">
        <v>80</v>
      </c>
      <c r="C80" s="202"/>
      <c r="D80" s="120" t="s">
        <v>23</v>
      </c>
      <c r="E80" s="7">
        <v>1005</v>
      </c>
      <c r="F80" s="7">
        <v>1052</v>
      </c>
      <c r="G80" s="7">
        <v>1014</v>
      </c>
      <c r="H80" s="7">
        <v>1007</v>
      </c>
      <c r="I80" s="7">
        <v>900</v>
      </c>
      <c r="J80" s="7">
        <v>932</v>
      </c>
      <c r="K80" s="7">
        <v>941</v>
      </c>
      <c r="L80" s="7">
        <v>998</v>
      </c>
      <c r="M80" s="7">
        <v>1009</v>
      </c>
      <c r="N80" s="7">
        <v>993</v>
      </c>
      <c r="O80" s="7">
        <v>918</v>
      </c>
      <c r="P80" s="7">
        <v>874</v>
      </c>
      <c r="Q80" s="109">
        <v>889</v>
      </c>
      <c r="R80" s="147">
        <f t="shared" si="27"/>
        <v>15</v>
      </c>
      <c r="S80" s="127">
        <f t="shared" si="28"/>
        <v>101.71624713958809</v>
      </c>
    </row>
    <row r="81" spans="1:19" s="16" customFormat="1" ht="13.5" customHeight="1" x14ac:dyDescent="0.2">
      <c r="A81" s="122">
        <v>76</v>
      </c>
      <c r="B81" s="199" t="s">
        <v>81</v>
      </c>
      <c r="C81" s="199"/>
      <c r="D81" s="120" t="s">
        <v>82</v>
      </c>
      <c r="E81" s="17">
        <v>1.2</v>
      </c>
      <c r="F81" s="17">
        <v>24</v>
      </c>
      <c r="G81" s="17">
        <v>23</v>
      </c>
      <c r="H81" s="17">
        <v>19.7</v>
      </c>
      <c r="I81" s="17">
        <v>16</v>
      </c>
      <c r="J81" s="17">
        <v>16.3</v>
      </c>
      <c r="K81" s="17">
        <v>10</v>
      </c>
      <c r="L81" s="17">
        <v>13</v>
      </c>
      <c r="M81" s="17">
        <v>6.9</v>
      </c>
      <c r="N81" s="17">
        <v>11.7</v>
      </c>
      <c r="O81" s="17">
        <v>18.3</v>
      </c>
      <c r="P81" s="17">
        <v>10.4</v>
      </c>
      <c r="Q81" s="182">
        <v>11.3</v>
      </c>
      <c r="R81" s="147">
        <f t="shared" si="27"/>
        <v>0.90000000000000036</v>
      </c>
      <c r="S81" s="127">
        <f t="shared" si="28"/>
        <v>108.65384615384616</v>
      </c>
    </row>
    <row r="82" spans="1:19" s="16" customFormat="1" ht="13.5" customHeight="1" x14ac:dyDescent="0.2">
      <c r="A82" s="122">
        <v>77</v>
      </c>
      <c r="B82" s="199" t="s">
        <v>83</v>
      </c>
      <c r="C82" s="199"/>
      <c r="D82" s="120" t="s">
        <v>82</v>
      </c>
      <c r="E82" s="17">
        <v>0.6</v>
      </c>
      <c r="F82" s="17">
        <v>10.5</v>
      </c>
      <c r="G82" s="17">
        <v>9</v>
      </c>
      <c r="H82" s="17">
        <v>7.9</v>
      </c>
      <c r="I82" s="17">
        <v>6.4</v>
      </c>
      <c r="J82" s="17">
        <v>4.0999999999999996</v>
      </c>
      <c r="K82" s="17">
        <v>4.55</v>
      </c>
      <c r="L82" s="17">
        <v>0.14599999999999999</v>
      </c>
      <c r="M82" s="20">
        <v>5</v>
      </c>
      <c r="N82" s="20">
        <v>10.6</v>
      </c>
      <c r="O82" s="20">
        <v>19</v>
      </c>
      <c r="P82" s="20">
        <v>9.4</v>
      </c>
      <c r="Q82" s="152">
        <v>9.3000000000000007</v>
      </c>
      <c r="R82" s="147">
        <f t="shared" si="27"/>
        <v>-9.9999999999999645E-2</v>
      </c>
      <c r="S82" s="127">
        <f t="shared" si="28"/>
        <v>98.936170212765958</v>
      </c>
    </row>
    <row r="83" spans="1:19" s="16" customFormat="1" ht="13.5" customHeight="1" x14ac:dyDescent="0.2">
      <c r="A83" s="122">
        <v>78</v>
      </c>
      <c r="B83" s="199" t="s">
        <v>84</v>
      </c>
      <c r="C83" s="199"/>
      <c r="D83" s="120" t="s">
        <v>82</v>
      </c>
      <c r="E83" s="17"/>
      <c r="F83" s="17"/>
      <c r="G83" s="17">
        <v>6</v>
      </c>
      <c r="H83" s="17">
        <v>172</v>
      </c>
      <c r="I83" s="17">
        <v>36</v>
      </c>
      <c r="J83" s="17">
        <v>600</v>
      </c>
      <c r="K83" s="17">
        <v>10</v>
      </c>
      <c r="L83" s="17">
        <v>0</v>
      </c>
      <c r="M83" s="20">
        <v>550</v>
      </c>
      <c r="N83" s="20">
        <v>52.4</v>
      </c>
      <c r="O83" s="20">
        <v>210.7</v>
      </c>
      <c r="P83" s="20">
        <v>1419.7</v>
      </c>
      <c r="Q83" s="152">
        <v>809.8</v>
      </c>
      <c r="R83" s="147">
        <f t="shared" si="27"/>
        <v>-609.90000000000009</v>
      </c>
      <c r="S83" s="127">
        <f t="shared" si="28"/>
        <v>57.040219764739021</v>
      </c>
    </row>
    <row r="84" spans="1:19" s="16" customFormat="1" ht="13.5" customHeight="1" x14ac:dyDescent="0.2">
      <c r="A84" s="122">
        <v>79</v>
      </c>
      <c r="B84" s="199" t="s">
        <v>85</v>
      </c>
      <c r="C84" s="199"/>
      <c r="D84" s="120" t="s">
        <v>82</v>
      </c>
      <c r="E84" s="17">
        <v>110</v>
      </c>
      <c r="F84" s="17">
        <v>105</v>
      </c>
      <c r="G84" s="17">
        <v>48</v>
      </c>
      <c r="H84" s="17">
        <v>81</v>
      </c>
      <c r="I84" s="17">
        <v>35</v>
      </c>
      <c r="J84" s="17">
        <v>175</v>
      </c>
      <c r="K84" s="17">
        <v>4</v>
      </c>
      <c r="L84" s="17">
        <v>26</v>
      </c>
      <c r="M84" s="17">
        <v>27</v>
      </c>
      <c r="N84" s="17">
        <v>0</v>
      </c>
      <c r="O84" s="17">
        <v>10.6</v>
      </c>
      <c r="P84" s="17">
        <v>16.100000000000001</v>
      </c>
      <c r="Q84" s="182">
        <v>5</v>
      </c>
      <c r="R84" s="147">
        <f t="shared" si="27"/>
        <v>-11.100000000000001</v>
      </c>
      <c r="S84" s="127">
        <f t="shared" si="28"/>
        <v>31.05590062111801</v>
      </c>
    </row>
    <row r="85" spans="1:19" s="16" customFormat="1" ht="13.5" customHeight="1" x14ac:dyDescent="0.2">
      <c r="A85" s="122">
        <v>80</v>
      </c>
      <c r="B85" s="199" t="s">
        <v>86</v>
      </c>
      <c r="C85" s="199"/>
      <c r="D85" s="120" t="s">
        <v>7</v>
      </c>
      <c r="E85" s="17">
        <v>1</v>
      </c>
      <c r="F85" s="17">
        <v>1</v>
      </c>
      <c r="G85" s="17">
        <v>1</v>
      </c>
      <c r="H85" s="17">
        <v>1</v>
      </c>
      <c r="I85" s="17">
        <v>1</v>
      </c>
      <c r="J85" s="17">
        <v>1</v>
      </c>
      <c r="K85" s="17">
        <v>1</v>
      </c>
      <c r="L85" s="17">
        <v>1</v>
      </c>
      <c r="M85" s="17">
        <v>1</v>
      </c>
      <c r="N85" s="17">
        <v>1</v>
      </c>
      <c r="O85" s="23">
        <v>1</v>
      </c>
      <c r="P85" s="17">
        <v>1</v>
      </c>
      <c r="Q85" s="17">
        <v>1</v>
      </c>
      <c r="R85" s="147">
        <f t="shared" si="27"/>
        <v>0</v>
      </c>
      <c r="S85" s="127">
        <f t="shared" si="28"/>
        <v>100</v>
      </c>
    </row>
    <row r="86" spans="1:19" s="16" customFormat="1" ht="13.5" customHeight="1" x14ac:dyDescent="0.2">
      <c r="A86" s="122">
        <v>81</v>
      </c>
      <c r="B86" s="199" t="s">
        <v>87</v>
      </c>
      <c r="C86" s="199"/>
      <c r="D86" s="120" t="s">
        <v>7</v>
      </c>
      <c r="E86" s="17">
        <v>29</v>
      </c>
      <c r="F86" s="17">
        <v>30</v>
      </c>
      <c r="G86" s="17">
        <v>30</v>
      </c>
      <c r="H86" s="17">
        <v>30</v>
      </c>
      <c r="I86" s="17">
        <v>28</v>
      </c>
      <c r="J86" s="17">
        <v>28</v>
      </c>
      <c r="K86" s="17">
        <v>31</v>
      </c>
      <c r="L86" s="17">
        <v>32</v>
      </c>
      <c r="M86" s="17">
        <v>33</v>
      </c>
      <c r="N86" s="17">
        <v>33</v>
      </c>
      <c r="O86" s="23">
        <v>33</v>
      </c>
      <c r="P86" s="17">
        <v>34</v>
      </c>
      <c r="Q86" s="17">
        <v>35</v>
      </c>
      <c r="R86" s="147">
        <f t="shared" si="27"/>
        <v>1</v>
      </c>
      <c r="S86" s="127">
        <f t="shared" si="28"/>
        <v>102.94117647058823</v>
      </c>
    </row>
    <row r="87" spans="1:19" s="16" customFormat="1" ht="13.5" customHeight="1" x14ac:dyDescent="0.2">
      <c r="A87" s="122">
        <v>82</v>
      </c>
      <c r="B87" s="199" t="s">
        <v>88</v>
      </c>
      <c r="C87" s="199"/>
      <c r="D87" s="120" t="s">
        <v>23</v>
      </c>
      <c r="E87" s="17">
        <v>808</v>
      </c>
      <c r="F87" s="17">
        <v>834</v>
      </c>
      <c r="G87" s="17">
        <v>786</v>
      </c>
      <c r="H87" s="17">
        <v>758</v>
      </c>
      <c r="I87" s="17">
        <v>691</v>
      </c>
      <c r="J87" s="17">
        <v>676</v>
      </c>
      <c r="K87" s="17">
        <v>760</v>
      </c>
      <c r="L87" s="17">
        <v>866</v>
      </c>
      <c r="M87" s="17">
        <v>905</v>
      </c>
      <c r="N87" s="17">
        <v>947</v>
      </c>
      <c r="O87" s="23">
        <v>972</v>
      </c>
      <c r="P87" s="17">
        <v>1024</v>
      </c>
      <c r="Q87" s="17">
        <v>1078</v>
      </c>
      <c r="R87" s="147">
        <f t="shared" si="27"/>
        <v>54</v>
      </c>
      <c r="S87" s="127">
        <f t="shared" si="28"/>
        <v>105.2734375</v>
      </c>
    </row>
    <row r="88" spans="1:19" s="16" customFormat="1" ht="13.5" customHeight="1" x14ac:dyDescent="0.2">
      <c r="A88" s="122">
        <v>83</v>
      </c>
      <c r="B88" s="199" t="s">
        <v>89</v>
      </c>
      <c r="C88" s="199"/>
      <c r="D88" s="120" t="s">
        <v>23</v>
      </c>
      <c r="E88" s="17">
        <v>400</v>
      </c>
      <c r="F88" s="17">
        <v>428</v>
      </c>
      <c r="G88" s="17">
        <v>402</v>
      </c>
      <c r="H88" s="17">
        <v>382</v>
      </c>
      <c r="I88" s="17">
        <v>345</v>
      </c>
      <c r="J88" s="17">
        <v>334</v>
      </c>
      <c r="K88" s="17">
        <v>376</v>
      </c>
      <c r="L88" s="17">
        <v>433</v>
      </c>
      <c r="M88" s="17">
        <v>454</v>
      </c>
      <c r="N88" s="17">
        <v>465</v>
      </c>
      <c r="O88" s="23">
        <v>475</v>
      </c>
      <c r="P88" s="17">
        <v>515</v>
      </c>
      <c r="Q88" s="17">
        <v>539</v>
      </c>
      <c r="R88" s="147">
        <f t="shared" si="27"/>
        <v>24</v>
      </c>
      <c r="S88" s="127">
        <f t="shared" si="28"/>
        <v>104.66019417475727</v>
      </c>
    </row>
    <row r="89" spans="1:19" s="16" customFormat="1" ht="13.5" customHeight="1" x14ac:dyDescent="0.2">
      <c r="A89" s="122">
        <v>84</v>
      </c>
      <c r="B89" s="199" t="s">
        <v>90</v>
      </c>
      <c r="C89" s="199"/>
      <c r="D89" s="120" t="s">
        <v>23</v>
      </c>
      <c r="E89" s="17">
        <v>76</v>
      </c>
      <c r="F89" s="17">
        <v>65</v>
      </c>
      <c r="G89" s="17">
        <v>79</v>
      </c>
      <c r="H89" s="17">
        <v>73</v>
      </c>
      <c r="I89" s="17">
        <v>80</v>
      </c>
      <c r="J89" s="17">
        <v>81</v>
      </c>
      <c r="K89" s="17">
        <v>90</v>
      </c>
      <c r="L89" s="17">
        <v>89</v>
      </c>
      <c r="M89" s="17">
        <v>93</v>
      </c>
      <c r="N89" s="17">
        <v>92</v>
      </c>
      <c r="O89" s="23">
        <v>89</v>
      </c>
      <c r="P89" s="17">
        <v>93</v>
      </c>
      <c r="Q89" s="17">
        <v>94</v>
      </c>
      <c r="R89" s="147">
        <f t="shared" si="27"/>
        <v>1</v>
      </c>
      <c r="S89" s="127">
        <f t="shared" si="28"/>
        <v>101.0752688172043</v>
      </c>
    </row>
    <row r="90" spans="1:19" s="16" customFormat="1" ht="13.5" customHeight="1" x14ac:dyDescent="0.2">
      <c r="A90" s="122">
        <v>85</v>
      </c>
      <c r="B90" s="199" t="s">
        <v>89</v>
      </c>
      <c r="C90" s="199"/>
      <c r="D90" s="120" t="s">
        <v>23</v>
      </c>
      <c r="E90" s="17">
        <v>56</v>
      </c>
      <c r="F90" s="17">
        <v>56</v>
      </c>
      <c r="G90" s="17">
        <v>62</v>
      </c>
      <c r="H90" s="17">
        <v>62</v>
      </c>
      <c r="I90" s="17">
        <v>61</v>
      </c>
      <c r="J90" s="17">
        <v>61</v>
      </c>
      <c r="K90" s="17">
        <v>68</v>
      </c>
      <c r="L90" s="17">
        <v>67</v>
      </c>
      <c r="M90" s="17">
        <v>32</v>
      </c>
      <c r="N90" s="17">
        <v>72</v>
      </c>
      <c r="O90" s="23">
        <v>69</v>
      </c>
      <c r="P90" s="17">
        <v>72</v>
      </c>
      <c r="Q90" s="17">
        <v>73</v>
      </c>
      <c r="R90" s="147">
        <f t="shared" si="27"/>
        <v>1</v>
      </c>
      <c r="S90" s="127">
        <f t="shared" si="28"/>
        <v>101.38888888888889</v>
      </c>
    </row>
    <row r="91" spans="1:19" s="16" customFormat="1" ht="13.5" customHeight="1" x14ac:dyDescent="0.2">
      <c r="A91" s="122">
        <v>86</v>
      </c>
      <c r="B91" s="199" t="s">
        <v>91</v>
      </c>
      <c r="C91" s="199"/>
      <c r="D91" s="120" t="s">
        <v>23</v>
      </c>
      <c r="E91" s="17">
        <v>40</v>
      </c>
      <c r="F91" s="17">
        <v>41</v>
      </c>
      <c r="G91" s="17">
        <v>41</v>
      </c>
      <c r="H91" s="17">
        <v>42</v>
      </c>
      <c r="I91" s="17">
        <v>42</v>
      </c>
      <c r="J91" s="17">
        <v>42</v>
      </c>
      <c r="K91" s="17">
        <v>45</v>
      </c>
      <c r="L91" s="17">
        <v>44</v>
      </c>
      <c r="M91" s="17">
        <v>47</v>
      </c>
      <c r="N91" s="17">
        <v>49</v>
      </c>
      <c r="O91" s="23">
        <v>47</v>
      </c>
      <c r="P91" s="17">
        <v>52</v>
      </c>
      <c r="Q91" s="17">
        <v>52</v>
      </c>
      <c r="R91" s="147">
        <f t="shared" si="27"/>
        <v>0</v>
      </c>
      <c r="S91" s="127">
        <f t="shared" si="28"/>
        <v>100</v>
      </c>
    </row>
    <row r="92" spans="1:19" s="16" customFormat="1" ht="13.5" customHeight="1" x14ac:dyDescent="0.2">
      <c r="A92" s="122">
        <v>87</v>
      </c>
      <c r="B92" s="199" t="s">
        <v>89</v>
      </c>
      <c r="C92" s="199"/>
      <c r="D92" s="120" t="s">
        <v>23</v>
      </c>
      <c r="E92" s="17">
        <v>32</v>
      </c>
      <c r="F92" s="17">
        <v>34</v>
      </c>
      <c r="G92" s="17">
        <v>33</v>
      </c>
      <c r="H92" s="17">
        <v>35</v>
      </c>
      <c r="I92" s="17">
        <v>34</v>
      </c>
      <c r="J92" s="17">
        <v>35</v>
      </c>
      <c r="K92" s="17">
        <v>38</v>
      </c>
      <c r="L92" s="17">
        <v>37</v>
      </c>
      <c r="M92" s="17">
        <v>41</v>
      </c>
      <c r="N92" s="17">
        <v>43</v>
      </c>
      <c r="O92" s="23">
        <v>41</v>
      </c>
      <c r="P92" s="17">
        <v>43</v>
      </c>
      <c r="Q92" s="17">
        <v>44</v>
      </c>
      <c r="R92" s="147">
        <f t="shared" si="27"/>
        <v>1</v>
      </c>
      <c r="S92" s="127">
        <f t="shared" si="28"/>
        <v>102.32558139534885</v>
      </c>
    </row>
    <row r="93" spans="1:19" s="16" customFormat="1" ht="13.5" customHeight="1" x14ac:dyDescent="0.2">
      <c r="A93" s="122">
        <v>88</v>
      </c>
      <c r="B93" s="199" t="s">
        <v>92</v>
      </c>
      <c r="C93" s="199"/>
      <c r="D93" s="120" t="s">
        <v>23</v>
      </c>
      <c r="E93" s="17">
        <v>133</v>
      </c>
      <c r="F93" s="17">
        <v>110</v>
      </c>
      <c r="G93" s="17">
        <v>69</v>
      </c>
      <c r="H93" s="17">
        <v>75</v>
      </c>
      <c r="I93" s="17">
        <v>61</v>
      </c>
      <c r="J93" s="17">
        <v>84</v>
      </c>
      <c r="K93" s="17">
        <v>93</v>
      </c>
      <c r="L93" s="17">
        <v>110</v>
      </c>
      <c r="M93" s="17">
        <v>92</v>
      </c>
      <c r="N93" s="17">
        <v>127</v>
      </c>
      <c r="O93" s="23">
        <v>99</v>
      </c>
      <c r="P93" s="17">
        <v>109</v>
      </c>
      <c r="Q93" s="17">
        <v>122</v>
      </c>
      <c r="R93" s="147">
        <f t="shared" si="27"/>
        <v>13</v>
      </c>
      <c r="S93" s="127">
        <f t="shared" si="28"/>
        <v>111.92660550458714</v>
      </c>
    </row>
    <row r="94" spans="1:19" s="16" customFormat="1" ht="13.5" customHeight="1" x14ac:dyDescent="0.2">
      <c r="A94" s="122">
        <v>89</v>
      </c>
      <c r="B94" s="199" t="s">
        <v>93</v>
      </c>
      <c r="C94" s="199"/>
      <c r="D94" s="120" t="s">
        <v>23</v>
      </c>
      <c r="E94" s="17">
        <v>120</v>
      </c>
      <c r="F94" s="17">
        <v>128</v>
      </c>
      <c r="G94" s="17">
        <v>112</v>
      </c>
      <c r="H94" s="17">
        <v>130</v>
      </c>
      <c r="I94" s="17">
        <v>111</v>
      </c>
      <c r="J94" s="17">
        <v>120</v>
      </c>
      <c r="K94" s="17">
        <v>107</v>
      </c>
      <c r="L94" s="17">
        <v>120</v>
      </c>
      <c r="M94" s="17">
        <v>120</v>
      </c>
      <c r="N94" s="17">
        <v>110</v>
      </c>
      <c r="O94" s="23">
        <v>42</v>
      </c>
      <c r="P94" s="17">
        <v>123</v>
      </c>
      <c r="Q94" s="17">
        <v>120</v>
      </c>
      <c r="R94" s="147">
        <f t="shared" si="27"/>
        <v>-3</v>
      </c>
      <c r="S94" s="127">
        <f t="shared" si="28"/>
        <v>97.560975609756099</v>
      </c>
    </row>
    <row r="95" spans="1:19" s="16" customFormat="1" ht="13.5" customHeight="1" x14ac:dyDescent="0.2">
      <c r="A95" s="122">
        <v>90</v>
      </c>
      <c r="B95" s="199" t="s">
        <v>94</v>
      </c>
      <c r="C95" s="199"/>
      <c r="D95" s="120" t="s">
        <v>23</v>
      </c>
      <c r="E95" s="17">
        <v>11</v>
      </c>
      <c r="F95" s="17">
        <v>12</v>
      </c>
      <c r="G95" s="17">
        <v>7</v>
      </c>
      <c r="H95" s="17">
        <v>8</v>
      </c>
      <c r="I95" s="17">
        <v>10</v>
      </c>
      <c r="J95" s="17">
        <v>9</v>
      </c>
      <c r="K95" s="17">
        <v>9</v>
      </c>
      <c r="L95" s="17">
        <v>12</v>
      </c>
      <c r="M95" s="17">
        <v>5</v>
      </c>
      <c r="N95" s="17">
        <v>3</v>
      </c>
      <c r="O95" s="23">
        <v>5</v>
      </c>
      <c r="P95" s="17">
        <v>4</v>
      </c>
      <c r="Q95" s="17">
        <v>8</v>
      </c>
      <c r="R95" s="147">
        <f t="shared" si="27"/>
        <v>4</v>
      </c>
      <c r="S95" s="127">
        <f t="shared" si="28"/>
        <v>200</v>
      </c>
    </row>
    <row r="96" spans="1:19" s="16" customFormat="1" ht="13.5" customHeight="1" x14ac:dyDescent="0.2">
      <c r="A96" s="122">
        <v>91</v>
      </c>
      <c r="B96" s="199" t="s">
        <v>95</v>
      </c>
      <c r="C96" s="199"/>
      <c r="D96" s="120" t="s">
        <v>23</v>
      </c>
      <c r="E96" s="17">
        <v>10</v>
      </c>
      <c r="F96" s="17">
        <v>11</v>
      </c>
      <c r="G96" s="17">
        <v>7</v>
      </c>
      <c r="H96" s="17">
        <v>7</v>
      </c>
      <c r="I96" s="17">
        <v>10</v>
      </c>
      <c r="J96" s="17">
        <v>9</v>
      </c>
      <c r="K96" s="17">
        <v>8</v>
      </c>
      <c r="L96" s="17">
        <v>13</v>
      </c>
      <c r="M96" s="17">
        <v>5</v>
      </c>
      <c r="N96" s="17">
        <v>2</v>
      </c>
      <c r="O96" s="23">
        <v>4</v>
      </c>
      <c r="P96" s="17">
        <v>4</v>
      </c>
      <c r="Q96" s="17">
        <v>8</v>
      </c>
      <c r="R96" s="147">
        <f t="shared" si="27"/>
        <v>4</v>
      </c>
      <c r="S96" s="127">
        <f t="shared" si="28"/>
        <v>200</v>
      </c>
    </row>
    <row r="97" spans="1:19" s="16" customFormat="1" ht="27" customHeight="1" x14ac:dyDescent="0.2">
      <c r="A97" s="122">
        <v>92</v>
      </c>
      <c r="B97" s="199" t="s">
        <v>96</v>
      </c>
      <c r="C97" s="199"/>
      <c r="D97" s="120" t="s">
        <v>23</v>
      </c>
      <c r="E97" s="17">
        <v>2</v>
      </c>
      <c r="F97" s="17">
        <v>1</v>
      </c>
      <c r="G97" s="17">
        <v>1</v>
      </c>
      <c r="H97" s="17">
        <v>3</v>
      </c>
      <c r="I97" s="17">
        <v>1</v>
      </c>
      <c r="J97" s="17">
        <v>2</v>
      </c>
      <c r="K97" s="17">
        <v>1</v>
      </c>
      <c r="L97" s="17">
        <v>3</v>
      </c>
      <c r="M97" s="17"/>
      <c r="N97" s="17">
        <v>2</v>
      </c>
      <c r="O97" s="23" t="s">
        <v>120</v>
      </c>
      <c r="P97" s="17" t="s">
        <v>120</v>
      </c>
      <c r="Q97" s="17" t="s">
        <v>120</v>
      </c>
      <c r="R97" s="147" t="s">
        <v>120</v>
      </c>
      <c r="S97" s="127" t="s">
        <v>120</v>
      </c>
    </row>
    <row r="98" spans="1:19" s="16" customFormat="1" ht="13.5" customHeight="1" x14ac:dyDescent="0.2">
      <c r="A98" s="122">
        <v>93</v>
      </c>
      <c r="B98" s="199" t="s">
        <v>97</v>
      </c>
      <c r="C98" s="199"/>
      <c r="D98" s="120" t="s">
        <v>23</v>
      </c>
      <c r="E98" s="17"/>
      <c r="F98" s="17" t="s">
        <v>120</v>
      </c>
      <c r="G98" s="17"/>
      <c r="H98" s="17">
        <v>1</v>
      </c>
      <c r="I98" s="17">
        <v>1</v>
      </c>
      <c r="J98" s="17">
        <v>1</v>
      </c>
      <c r="K98" s="17"/>
      <c r="L98" s="17">
        <v>2</v>
      </c>
      <c r="M98" s="17">
        <v>2</v>
      </c>
      <c r="N98" s="17">
        <v>0</v>
      </c>
      <c r="O98" s="23" t="s">
        <v>120</v>
      </c>
      <c r="P98" s="17" t="s">
        <v>120</v>
      </c>
      <c r="Q98" s="17">
        <v>1</v>
      </c>
      <c r="R98" s="147">
        <v>-1</v>
      </c>
      <c r="S98" s="127" t="s">
        <v>120</v>
      </c>
    </row>
    <row r="99" spans="1:19" s="16" customFormat="1" ht="13.5" customHeight="1" x14ac:dyDescent="0.2">
      <c r="A99" s="122">
        <v>94</v>
      </c>
      <c r="B99" s="199" t="s">
        <v>98</v>
      </c>
      <c r="C99" s="199"/>
      <c r="D99" s="120" t="s">
        <v>23</v>
      </c>
      <c r="E99" s="17">
        <v>127</v>
      </c>
      <c r="F99" s="17">
        <v>47</v>
      </c>
      <c r="G99" s="17">
        <v>26</v>
      </c>
      <c r="H99" s="17">
        <v>24</v>
      </c>
      <c r="I99" s="17">
        <v>21</v>
      </c>
      <c r="J99" s="17">
        <v>34</v>
      </c>
      <c r="K99" s="17">
        <v>22</v>
      </c>
      <c r="L99" s="17">
        <v>63</v>
      </c>
      <c r="M99" s="17">
        <v>27</v>
      </c>
      <c r="N99" s="17">
        <v>48</v>
      </c>
      <c r="O99" s="17">
        <v>16</v>
      </c>
      <c r="P99" s="17">
        <v>31</v>
      </c>
      <c r="Q99" s="17">
        <v>20</v>
      </c>
      <c r="R99" s="147">
        <f t="shared" si="27"/>
        <v>-11</v>
      </c>
      <c r="S99" s="127">
        <f t="shared" si="28"/>
        <v>64.516129032258064</v>
      </c>
    </row>
    <row r="100" spans="1:19" s="16" customFormat="1" ht="13.5" customHeight="1" x14ac:dyDescent="0.2">
      <c r="A100" s="122">
        <v>95</v>
      </c>
      <c r="B100" s="199" t="s">
        <v>99</v>
      </c>
      <c r="C100" s="199"/>
      <c r="D100" s="120" t="s">
        <v>7</v>
      </c>
      <c r="E100" s="17">
        <v>13</v>
      </c>
      <c r="F100" s="17">
        <v>6</v>
      </c>
      <c r="G100" s="17">
        <v>9</v>
      </c>
      <c r="H100" s="17">
        <v>8</v>
      </c>
      <c r="I100" s="17">
        <v>9</v>
      </c>
      <c r="J100" s="17">
        <v>7</v>
      </c>
      <c r="K100" s="17">
        <v>8</v>
      </c>
      <c r="L100" s="17">
        <v>9</v>
      </c>
      <c r="M100" s="17">
        <v>8</v>
      </c>
      <c r="N100" s="17">
        <v>8</v>
      </c>
      <c r="O100" s="17">
        <v>5</v>
      </c>
      <c r="P100" s="17">
        <v>28</v>
      </c>
      <c r="Q100" s="17">
        <v>20</v>
      </c>
      <c r="R100" s="147">
        <f t="shared" si="27"/>
        <v>-8</v>
      </c>
      <c r="S100" s="127">
        <f t="shared" si="28"/>
        <v>71.428571428571431</v>
      </c>
    </row>
    <row r="101" spans="1:19" s="16" customFormat="1" ht="13.5" customHeight="1" x14ac:dyDescent="0.2">
      <c r="A101" s="122">
        <v>96</v>
      </c>
      <c r="B101" s="199" t="s">
        <v>100</v>
      </c>
      <c r="C101" s="199"/>
      <c r="D101" s="120" t="s">
        <v>23</v>
      </c>
      <c r="E101" s="17">
        <v>9</v>
      </c>
      <c r="F101" s="17">
        <v>6</v>
      </c>
      <c r="G101" s="17">
        <v>3</v>
      </c>
      <c r="H101" s="17">
        <v>4</v>
      </c>
      <c r="I101" s="17">
        <v>6</v>
      </c>
      <c r="J101" s="17">
        <v>6</v>
      </c>
      <c r="K101" s="17">
        <v>8</v>
      </c>
      <c r="L101" s="17">
        <v>8</v>
      </c>
      <c r="M101" s="17">
        <v>6</v>
      </c>
      <c r="N101" s="17">
        <v>7</v>
      </c>
      <c r="O101" s="17">
        <v>4</v>
      </c>
      <c r="P101" s="17">
        <v>14</v>
      </c>
      <c r="Q101" s="17">
        <v>18</v>
      </c>
      <c r="R101" s="147">
        <f t="shared" si="27"/>
        <v>4</v>
      </c>
      <c r="S101" s="127">
        <f t="shared" si="28"/>
        <v>128.57142857142858</v>
      </c>
    </row>
    <row r="102" spans="1:19" s="16" customFormat="1" ht="19.5" customHeight="1" x14ac:dyDescent="0.2">
      <c r="A102" s="200" t="s">
        <v>101</v>
      </c>
      <c r="B102" s="200"/>
      <c r="C102" s="200"/>
      <c r="D102" s="200"/>
      <c r="E102" s="200"/>
      <c r="F102" s="200"/>
      <c r="G102" s="200"/>
      <c r="H102" s="200"/>
      <c r="I102" s="200"/>
      <c r="J102" s="200"/>
      <c r="K102" s="200"/>
      <c r="L102" s="200"/>
      <c r="M102" s="200"/>
      <c r="N102" s="200"/>
      <c r="O102" s="200"/>
      <c r="P102" s="200"/>
      <c r="Q102" s="200"/>
      <c r="R102" s="200"/>
      <c r="S102" s="200"/>
    </row>
    <row r="103" spans="1:19" s="16" customFormat="1" ht="18" customHeight="1" x14ac:dyDescent="0.2">
      <c r="B103" s="229"/>
      <c r="C103" s="229"/>
    </row>
    <row r="104" spans="1:19" s="16" customFormat="1" ht="18" customHeight="1" x14ac:dyDescent="0.2">
      <c r="C104" s="230"/>
      <c r="D104" s="230"/>
      <c r="E104" s="230"/>
      <c r="F104" s="230"/>
      <c r="G104" s="230"/>
      <c r="H104" s="230"/>
      <c r="I104" s="230"/>
      <c r="J104" s="230"/>
      <c r="K104" s="230"/>
      <c r="L104" s="230"/>
      <c r="M104" s="230"/>
      <c r="N104" s="230"/>
      <c r="O104" s="230"/>
      <c r="P104" s="230"/>
      <c r="Q104" s="230"/>
      <c r="R104" s="230"/>
      <c r="S104" s="230"/>
    </row>
    <row r="105" spans="1:19" s="28" customFormat="1" ht="18" customHeight="1" x14ac:dyDescent="0.2">
      <c r="B105" s="201" t="s">
        <v>102</v>
      </c>
      <c r="C105" s="201"/>
      <c r="D105" s="29"/>
    </row>
    <row r="106" spans="1:19" s="28" customFormat="1" ht="18" customHeight="1" x14ac:dyDescent="0.2">
      <c r="B106" s="198" t="s">
        <v>121</v>
      </c>
      <c r="C106" s="198"/>
      <c r="D106" s="198"/>
      <c r="E106" s="198"/>
      <c r="F106" s="198"/>
      <c r="G106" s="198"/>
      <c r="H106" s="198"/>
      <c r="I106" s="198"/>
      <c r="J106" s="198"/>
      <c r="K106" s="198"/>
      <c r="L106" s="198"/>
      <c r="M106" s="198"/>
      <c r="N106" s="198"/>
      <c r="O106" s="198"/>
      <c r="P106" s="198"/>
      <c r="Q106" s="198"/>
      <c r="R106" s="198"/>
    </row>
    <row r="107" spans="1:19" s="16" customFormat="1" ht="16.5" customHeight="1" x14ac:dyDescent="0.2"/>
  </sheetData>
  <mergeCells count="114">
    <mergeCell ref="B105:C105"/>
    <mergeCell ref="B106:R106"/>
    <mergeCell ref="B99:C99"/>
    <mergeCell ref="B100:C100"/>
    <mergeCell ref="B101:C101"/>
    <mergeCell ref="A102:S102"/>
    <mergeCell ref="B103:C103"/>
    <mergeCell ref="C104:S104"/>
    <mergeCell ref="B93:C93"/>
    <mergeCell ref="B94:C94"/>
    <mergeCell ref="B95:C95"/>
    <mergeCell ref="B96:C96"/>
    <mergeCell ref="B97:C97"/>
    <mergeCell ref="B98:C98"/>
    <mergeCell ref="B87:C87"/>
    <mergeCell ref="B88:C88"/>
    <mergeCell ref="B89:C89"/>
    <mergeCell ref="B90:C90"/>
    <mergeCell ref="B91:C91"/>
    <mergeCell ref="B92:C92"/>
    <mergeCell ref="B81:C81"/>
    <mergeCell ref="B82:C82"/>
    <mergeCell ref="B83:C83"/>
    <mergeCell ref="B84:C84"/>
    <mergeCell ref="B85:C85"/>
    <mergeCell ref="B86:C86"/>
    <mergeCell ref="B73:C73"/>
    <mergeCell ref="B74:C74"/>
    <mergeCell ref="B75:C75"/>
    <mergeCell ref="B76:C76"/>
    <mergeCell ref="B77:B79"/>
    <mergeCell ref="B80:C80"/>
    <mergeCell ref="B67:C67"/>
    <mergeCell ref="B68:C68"/>
    <mergeCell ref="B69:C69"/>
    <mergeCell ref="B70:C70"/>
    <mergeCell ref="B71:C71"/>
    <mergeCell ref="B72:C72"/>
    <mergeCell ref="B61:C61"/>
    <mergeCell ref="B62:C62"/>
    <mergeCell ref="B63:C63"/>
    <mergeCell ref="B64:C64"/>
    <mergeCell ref="B65:C65"/>
    <mergeCell ref="B66:C66"/>
    <mergeCell ref="B55:C55"/>
    <mergeCell ref="B56:C56"/>
    <mergeCell ref="B57:C57"/>
    <mergeCell ref="B58:C58"/>
    <mergeCell ref="B59:C59"/>
    <mergeCell ref="B60:C60"/>
    <mergeCell ref="B49:C49"/>
    <mergeCell ref="B50:C50"/>
    <mergeCell ref="B51:C51"/>
    <mergeCell ref="B52:C52"/>
    <mergeCell ref="B53:C53"/>
    <mergeCell ref="B54:C54"/>
    <mergeCell ref="B39:C39"/>
    <mergeCell ref="B40:C40"/>
    <mergeCell ref="B41:B42"/>
    <mergeCell ref="B43:B44"/>
    <mergeCell ref="B45:B46"/>
    <mergeCell ref="B47:B48"/>
    <mergeCell ref="B33:C33"/>
    <mergeCell ref="B34:C34"/>
    <mergeCell ref="B35:C35"/>
    <mergeCell ref="B36:C36"/>
    <mergeCell ref="B37:C37"/>
    <mergeCell ref="B38:C38"/>
    <mergeCell ref="B27:C27"/>
    <mergeCell ref="B28:C28"/>
    <mergeCell ref="B29:C29"/>
    <mergeCell ref="B30:C30"/>
    <mergeCell ref="B31:C31"/>
    <mergeCell ref="B32:C32"/>
    <mergeCell ref="B21:C21"/>
    <mergeCell ref="B22:C22"/>
    <mergeCell ref="B23:C23"/>
    <mergeCell ref="B24:C24"/>
    <mergeCell ref="B25:C25"/>
    <mergeCell ref="B26:C26"/>
    <mergeCell ref="B15:C15"/>
    <mergeCell ref="B16:C16"/>
    <mergeCell ref="B17:C17"/>
    <mergeCell ref="B18:C18"/>
    <mergeCell ref="B19:C19"/>
    <mergeCell ref="B20:C20"/>
    <mergeCell ref="B9:C9"/>
    <mergeCell ref="B10:C10"/>
    <mergeCell ref="B11:C11"/>
    <mergeCell ref="B12:C12"/>
    <mergeCell ref="B13:C13"/>
    <mergeCell ref="B14:C14"/>
    <mergeCell ref="K4:K5"/>
    <mergeCell ref="L4:L5"/>
    <mergeCell ref="R4:S4"/>
    <mergeCell ref="B6:C6"/>
    <mergeCell ref="B7:C7"/>
    <mergeCell ref="B8:C8"/>
    <mergeCell ref="O4:O5"/>
    <mergeCell ref="P4:P5"/>
    <mergeCell ref="Q4:Q5"/>
    <mergeCell ref="A2:S2"/>
    <mergeCell ref="R3:S3"/>
    <mergeCell ref="A4:A5"/>
    <mergeCell ref="B4:C5"/>
    <mergeCell ref="D4:D5"/>
    <mergeCell ref="E4:E5"/>
    <mergeCell ref="G4:G5"/>
    <mergeCell ref="H4:H5"/>
    <mergeCell ref="I4:I5"/>
    <mergeCell ref="J4:J5"/>
    <mergeCell ref="M4:M5"/>
    <mergeCell ref="N4:N5"/>
    <mergeCell ref="F4:F5"/>
  </mergeCells>
  <pageMargins left="0.6692913385826772" right="0.43307086614173229" top="0.51" bottom="0.42" header="0.15748031496062992" footer="0.1574803149606299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U107"/>
  <sheetViews>
    <sheetView topLeftCell="A67" zoomScaleNormal="100" workbookViewId="0">
      <selection activeCell="O32" sqref="O32"/>
    </sheetView>
  </sheetViews>
  <sheetFormatPr defaultRowHeight="11.25" x14ac:dyDescent="0.2"/>
  <cols>
    <col min="1" max="1" width="3.5703125" style="1" customWidth="1"/>
    <col min="2" max="2" width="15.85546875" style="1" customWidth="1"/>
    <col min="3" max="3" width="13" style="1" customWidth="1"/>
    <col min="4" max="4" width="8" style="1" customWidth="1"/>
    <col min="5" max="6" width="6.85546875" style="32" customWidth="1"/>
    <col min="7" max="17" width="6.85546875" style="1" customWidth="1"/>
    <col min="18" max="18" width="7" style="1" customWidth="1"/>
    <col min="19" max="19" width="6.140625" style="1" customWidth="1"/>
    <col min="20" max="20" width="0.7109375" style="1" customWidth="1"/>
    <col min="21" max="253" width="9.140625" style="1"/>
    <col min="254" max="254" width="4.42578125" style="1" customWidth="1"/>
    <col min="255" max="255" width="14.7109375" style="1" customWidth="1"/>
    <col min="256" max="256" width="17.42578125" style="1" customWidth="1"/>
    <col min="257" max="258" width="7.140625" style="1" customWidth="1"/>
    <col min="259" max="261" width="6.28515625" style="1" customWidth="1"/>
    <col min="262" max="263" width="6.85546875" style="1" customWidth="1"/>
    <col min="264" max="265" width="6.28515625" style="1" customWidth="1"/>
    <col min="266" max="509" width="9.140625" style="1"/>
    <col min="510" max="510" width="4.42578125" style="1" customWidth="1"/>
    <col min="511" max="511" width="14.7109375" style="1" customWidth="1"/>
    <col min="512" max="512" width="17.42578125" style="1" customWidth="1"/>
    <col min="513" max="514" width="7.140625" style="1" customWidth="1"/>
    <col min="515" max="517" width="6.28515625" style="1" customWidth="1"/>
    <col min="518" max="519" width="6.85546875" style="1" customWidth="1"/>
    <col min="520" max="521" width="6.28515625" style="1" customWidth="1"/>
    <col min="522" max="765" width="9.140625" style="1"/>
    <col min="766" max="766" width="4.42578125" style="1" customWidth="1"/>
    <col min="767" max="767" width="14.7109375" style="1" customWidth="1"/>
    <col min="768" max="768" width="17.42578125" style="1" customWidth="1"/>
    <col min="769" max="770" width="7.140625" style="1" customWidth="1"/>
    <col min="771" max="773" width="6.28515625" style="1" customWidth="1"/>
    <col min="774" max="775" width="6.85546875" style="1" customWidth="1"/>
    <col min="776" max="777" width="6.28515625" style="1" customWidth="1"/>
    <col min="778" max="1021" width="9.140625" style="1"/>
    <col min="1022" max="1022" width="4.42578125" style="1" customWidth="1"/>
    <col min="1023" max="1023" width="14.7109375" style="1" customWidth="1"/>
    <col min="1024" max="1024" width="17.42578125" style="1" customWidth="1"/>
    <col min="1025" max="1026" width="7.140625" style="1" customWidth="1"/>
    <col min="1027" max="1029" width="6.28515625" style="1" customWidth="1"/>
    <col min="1030" max="1031" width="6.85546875" style="1" customWidth="1"/>
    <col min="1032" max="1033" width="6.28515625" style="1" customWidth="1"/>
    <col min="1034" max="1277" width="9.140625" style="1"/>
    <col min="1278" max="1278" width="4.42578125" style="1" customWidth="1"/>
    <col min="1279" max="1279" width="14.7109375" style="1" customWidth="1"/>
    <col min="1280" max="1280" width="17.42578125" style="1" customWidth="1"/>
    <col min="1281" max="1282" width="7.140625" style="1" customWidth="1"/>
    <col min="1283" max="1285" width="6.28515625" style="1" customWidth="1"/>
    <col min="1286" max="1287" width="6.85546875" style="1" customWidth="1"/>
    <col min="1288" max="1289" width="6.28515625" style="1" customWidth="1"/>
    <col min="1290" max="1533" width="9.140625" style="1"/>
    <col min="1534" max="1534" width="4.42578125" style="1" customWidth="1"/>
    <col min="1535" max="1535" width="14.7109375" style="1" customWidth="1"/>
    <col min="1536" max="1536" width="17.42578125" style="1" customWidth="1"/>
    <col min="1537" max="1538" width="7.140625" style="1" customWidth="1"/>
    <col min="1539" max="1541" width="6.28515625" style="1" customWidth="1"/>
    <col min="1542" max="1543" width="6.85546875" style="1" customWidth="1"/>
    <col min="1544" max="1545" width="6.28515625" style="1" customWidth="1"/>
    <col min="1546" max="1789" width="9.140625" style="1"/>
    <col min="1790" max="1790" width="4.42578125" style="1" customWidth="1"/>
    <col min="1791" max="1791" width="14.7109375" style="1" customWidth="1"/>
    <col min="1792" max="1792" width="17.42578125" style="1" customWidth="1"/>
    <col min="1793" max="1794" width="7.140625" style="1" customWidth="1"/>
    <col min="1795" max="1797" width="6.28515625" style="1" customWidth="1"/>
    <col min="1798" max="1799" width="6.85546875" style="1" customWidth="1"/>
    <col min="1800" max="1801" width="6.28515625" style="1" customWidth="1"/>
    <col min="1802" max="2045" width="9.140625" style="1"/>
    <col min="2046" max="2046" width="4.42578125" style="1" customWidth="1"/>
    <col min="2047" max="2047" width="14.7109375" style="1" customWidth="1"/>
    <col min="2048" max="2048" width="17.42578125" style="1" customWidth="1"/>
    <col min="2049" max="2050" width="7.140625" style="1" customWidth="1"/>
    <col min="2051" max="2053" width="6.28515625" style="1" customWidth="1"/>
    <col min="2054" max="2055" width="6.85546875" style="1" customWidth="1"/>
    <col min="2056" max="2057" width="6.28515625" style="1" customWidth="1"/>
    <col min="2058" max="2301" width="9.140625" style="1"/>
    <col min="2302" max="2302" width="4.42578125" style="1" customWidth="1"/>
    <col min="2303" max="2303" width="14.7109375" style="1" customWidth="1"/>
    <col min="2304" max="2304" width="17.42578125" style="1" customWidth="1"/>
    <col min="2305" max="2306" width="7.140625" style="1" customWidth="1"/>
    <col min="2307" max="2309" width="6.28515625" style="1" customWidth="1"/>
    <col min="2310" max="2311" width="6.85546875" style="1" customWidth="1"/>
    <col min="2312" max="2313" width="6.28515625" style="1" customWidth="1"/>
    <col min="2314" max="2557" width="9.140625" style="1"/>
    <col min="2558" max="2558" width="4.42578125" style="1" customWidth="1"/>
    <col min="2559" max="2559" width="14.7109375" style="1" customWidth="1"/>
    <col min="2560" max="2560" width="17.42578125" style="1" customWidth="1"/>
    <col min="2561" max="2562" width="7.140625" style="1" customWidth="1"/>
    <col min="2563" max="2565" width="6.28515625" style="1" customWidth="1"/>
    <col min="2566" max="2567" width="6.85546875" style="1" customWidth="1"/>
    <col min="2568" max="2569" width="6.28515625" style="1" customWidth="1"/>
    <col min="2570" max="2813" width="9.140625" style="1"/>
    <col min="2814" max="2814" width="4.42578125" style="1" customWidth="1"/>
    <col min="2815" max="2815" width="14.7109375" style="1" customWidth="1"/>
    <col min="2816" max="2816" width="17.42578125" style="1" customWidth="1"/>
    <col min="2817" max="2818" width="7.140625" style="1" customWidth="1"/>
    <col min="2819" max="2821" width="6.28515625" style="1" customWidth="1"/>
    <col min="2822" max="2823" width="6.85546875" style="1" customWidth="1"/>
    <col min="2824" max="2825" width="6.28515625" style="1" customWidth="1"/>
    <col min="2826" max="3069" width="9.140625" style="1"/>
    <col min="3070" max="3070" width="4.42578125" style="1" customWidth="1"/>
    <col min="3071" max="3071" width="14.7109375" style="1" customWidth="1"/>
    <col min="3072" max="3072" width="17.42578125" style="1" customWidth="1"/>
    <col min="3073" max="3074" width="7.140625" style="1" customWidth="1"/>
    <col min="3075" max="3077" width="6.28515625" style="1" customWidth="1"/>
    <col min="3078" max="3079" width="6.85546875" style="1" customWidth="1"/>
    <col min="3080" max="3081" width="6.28515625" style="1" customWidth="1"/>
    <col min="3082" max="3325" width="9.140625" style="1"/>
    <col min="3326" max="3326" width="4.42578125" style="1" customWidth="1"/>
    <col min="3327" max="3327" width="14.7109375" style="1" customWidth="1"/>
    <col min="3328" max="3328" width="17.42578125" style="1" customWidth="1"/>
    <col min="3329" max="3330" width="7.140625" style="1" customWidth="1"/>
    <col min="3331" max="3333" width="6.28515625" style="1" customWidth="1"/>
    <col min="3334" max="3335" width="6.85546875" style="1" customWidth="1"/>
    <col min="3336" max="3337" width="6.28515625" style="1" customWidth="1"/>
    <col min="3338" max="3581" width="9.140625" style="1"/>
    <col min="3582" max="3582" width="4.42578125" style="1" customWidth="1"/>
    <col min="3583" max="3583" width="14.7109375" style="1" customWidth="1"/>
    <col min="3584" max="3584" width="17.42578125" style="1" customWidth="1"/>
    <col min="3585" max="3586" width="7.140625" style="1" customWidth="1"/>
    <col min="3587" max="3589" width="6.28515625" style="1" customWidth="1"/>
    <col min="3590" max="3591" width="6.85546875" style="1" customWidth="1"/>
    <col min="3592" max="3593" width="6.28515625" style="1" customWidth="1"/>
    <col min="3594" max="3837" width="9.140625" style="1"/>
    <col min="3838" max="3838" width="4.42578125" style="1" customWidth="1"/>
    <col min="3839" max="3839" width="14.7109375" style="1" customWidth="1"/>
    <col min="3840" max="3840" width="17.42578125" style="1" customWidth="1"/>
    <col min="3841" max="3842" width="7.140625" style="1" customWidth="1"/>
    <col min="3843" max="3845" width="6.28515625" style="1" customWidth="1"/>
    <col min="3846" max="3847" width="6.85546875" style="1" customWidth="1"/>
    <col min="3848" max="3849" width="6.28515625" style="1" customWidth="1"/>
    <col min="3850" max="4093" width="9.140625" style="1"/>
    <col min="4094" max="4094" width="4.42578125" style="1" customWidth="1"/>
    <col min="4095" max="4095" width="14.7109375" style="1" customWidth="1"/>
    <col min="4096" max="4096" width="17.42578125" style="1" customWidth="1"/>
    <col min="4097" max="4098" width="7.140625" style="1" customWidth="1"/>
    <col min="4099" max="4101" width="6.28515625" style="1" customWidth="1"/>
    <col min="4102" max="4103" width="6.85546875" style="1" customWidth="1"/>
    <col min="4104" max="4105" width="6.28515625" style="1" customWidth="1"/>
    <col min="4106" max="4349" width="9.140625" style="1"/>
    <col min="4350" max="4350" width="4.42578125" style="1" customWidth="1"/>
    <col min="4351" max="4351" width="14.7109375" style="1" customWidth="1"/>
    <col min="4352" max="4352" width="17.42578125" style="1" customWidth="1"/>
    <col min="4353" max="4354" width="7.140625" style="1" customWidth="1"/>
    <col min="4355" max="4357" width="6.28515625" style="1" customWidth="1"/>
    <col min="4358" max="4359" width="6.85546875" style="1" customWidth="1"/>
    <col min="4360" max="4361" width="6.28515625" style="1" customWidth="1"/>
    <col min="4362" max="4605" width="9.140625" style="1"/>
    <col min="4606" max="4606" width="4.42578125" style="1" customWidth="1"/>
    <col min="4607" max="4607" width="14.7109375" style="1" customWidth="1"/>
    <col min="4608" max="4608" width="17.42578125" style="1" customWidth="1"/>
    <col min="4609" max="4610" width="7.140625" style="1" customWidth="1"/>
    <col min="4611" max="4613" width="6.28515625" style="1" customWidth="1"/>
    <col min="4614" max="4615" width="6.85546875" style="1" customWidth="1"/>
    <col min="4616" max="4617" width="6.28515625" style="1" customWidth="1"/>
    <col min="4618" max="4861" width="9.140625" style="1"/>
    <col min="4862" max="4862" width="4.42578125" style="1" customWidth="1"/>
    <col min="4863" max="4863" width="14.7109375" style="1" customWidth="1"/>
    <col min="4864" max="4864" width="17.42578125" style="1" customWidth="1"/>
    <col min="4865" max="4866" width="7.140625" style="1" customWidth="1"/>
    <col min="4867" max="4869" width="6.28515625" style="1" customWidth="1"/>
    <col min="4870" max="4871" width="6.85546875" style="1" customWidth="1"/>
    <col min="4872" max="4873" width="6.28515625" style="1" customWidth="1"/>
    <col min="4874" max="5117" width="9.140625" style="1"/>
    <col min="5118" max="5118" width="4.42578125" style="1" customWidth="1"/>
    <col min="5119" max="5119" width="14.7109375" style="1" customWidth="1"/>
    <col min="5120" max="5120" width="17.42578125" style="1" customWidth="1"/>
    <col min="5121" max="5122" width="7.140625" style="1" customWidth="1"/>
    <col min="5123" max="5125" width="6.28515625" style="1" customWidth="1"/>
    <col min="5126" max="5127" width="6.85546875" style="1" customWidth="1"/>
    <col min="5128" max="5129" width="6.28515625" style="1" customWidth="1"/>
    <col min="5130" max="5373" width="9.140625" style="1"/>
    <col min="5374" max="5374" width="4.42578125" style="1" customWidth="1"/>
    <col min="5375" max="5375" width="14.7109375" style="1" customWidth="1"/>
    <col min="5376" max="5376" width="17.42578125" style="1" customWidth="1"/>
    <col min="5377" max="5378" width="7.140625" style="1" customWidth="1"/>
    <col min="5379" max="5381" width="6.28515625" style="1" customWidth="1"/>
    <col min="5382" max="5383" width="6.85546875" style="1" customWidth="1"/>
    <col min="5384" max="5385" width="6.28515625" style="1" customWidth="1"/>
    <col min="5386" max="5629" width="9.140625" style="1"/>
    <col min="5630" max="5630" width="4.42578125" style="1" customWidth="1"/>
    <col min="5631" max="5631" width="14.7109375" style="1" customWidth="1"/>
    <col min="5632" max="5632" width="17.42578125" style="1" customWidth="1"/>
    <col min="5633" max="5634" width="7.140625" style="1" customWidth="1"/>
    <col min="5635" max="5637" width="6.28515625" style="1" customWidth="1"/>
    <col min="5638" max="5639" width="6.85546875" style="1" customWidth="1"/>
    <col min="5640" max="5641" width="6.28515625" style="1" customWidth="1"/>
    <col min="5642" max="5885" width="9.140625" style="1"/>
    <col min="5886" max="5886" width="4.42578125" style="1" customWidth="1"/>
    <col min="5887" max="5887" width="14.7109375" style="1" customWidth="1"/>
    <col min="5888" max="5888" width="17.42578125" style="1" customWidth="1"/>
    <col min="5889" max="5890" width="7.140625" style="1" customWidth="1"/>
    <col min="5891" max="5893" width="6.28515625" style="1" customWidth="1"/>
    <col min="5894" max="5895" width="6.85546875" style="1" customWidth="1"/>
    <col min="5896" max="5897" width="6.28515625" style="1" customWidth="1"/>
    <col min="5898" max="6141" width="9.140625" style="1"/>
    <col min="6142" max="6142" width="4.42578125" style="1" customWidth="1"/>
    <col min="6143" max="6143" width="14.7109375" style="1" customWidth="1"/>
    <col min="6144" max="6144" width="17.42578125" style="1" customWidth="1"/>
    <col min="6145" max="6146" width="7.140625" style="1" customWidth="1"/>
    <col min="6147" max="6149" width="6.28515625" style="1" customWidth="1"/>
    <col min="6150" max="6151" width="6.85546875" style="1" customWidth="1"/>
    <col min="6152" max="6153" width="6.28515625" style="1" customWidth="1"/>
    <col min="6154" max="6397" width="9.140625" style="1"/>
    <col min="6398" max="6398" width="4.42578125" style="1" customWidth="1"/>
    <col min="6399" max="6399" width="14.7109375" style="1" customWidth="1"/>
    <col min="6400" max="6400" width="17.42578125" style="1" customWidth="1"/>
    <col min="6401" max="6402" width="7.140625" style="1" customWidth="1"/>
    <col min="6403" max="6405" width="6.28515625" style="1" customWidth="1"/>
    <col min="6406" max="6407" width="6.85546875" style="1" customWidth="1"/>
    <col min="6408" max="6409" width="6.28515625" style="1" customWidth="1"/>
    <col min="6410" max="6653" width="9.140625" style="1"/>
    <col min="6654" max="6654" width="4.42578125" style="1" customWidth="1"/>
    <col min="6655" max="6655" width="14.7109375" style="1" customWidth="1"/>
    <col min="6656" max="6656" width="17.42578125" style="1" customWidth="1"/>
    <col min="6657" max="6658" width="7.140625" style="1" customWidth="1"/>
    <col min="6659" max="6661" width="6.28515625" style="1" customWidth="1"/>
    <col min="6662" max="6663" width="6.85546875" style="1" customWidth="1"/>
    <col min="6664" max="6665" width="6.28515625" style="1" customWidth="1"/>
    <col min="6666" max="6909" width="9.140625" style="1"/>
    <col min="6910" max="6910" width="4.42578125" style="1" customWidth="1"/>
    <col min="6911" max="6911" width="14.7109375" style="1" customWidth="1"/>
    <col min="6912" max="6912" width="17.42578125" style="1" customWidth="1"/>
    <col min="6913" max="6914" width="7.140625" style="1" customWidth="1"/>
    <col min="6915" max="6917" width="6.28515625" style="1" customWidth="1"/>
    <col min="6918" max="6919" width="6.85546875" style="1" customWidth="1"/>
    <col min="6920" max="6921" width="6.28515625" style="1" customWidth="1"/>
    <col min="6922" max="7165" width="9.140625" style="1"/>
    <col min="7166" max="7166" width="4.42578125" style="1" customWidth="1"/>
    <col min="7167" max="7167" width="14.7109375" style="1" customWidth="1"/>
    <col min="7168" max="7168" width="17.42578125" style="1" customWidth="1"/>
    <col min="7169" max="7170" width="7.140625" style="1" customWidth="1"/>
    <col min="7171" max="7173" width="6.28515625" style="1" customWidth="1"/>
    <col min="7174" max="7175" width="6.85546875" style="1" customWidth="1"/>
    <col min="7176" max="7177" width="6.28515625" style="1" customWidth="1"/>
    <col min="7178" max="7421" width="9.140625" style="1"/>
    <col min="7422" max="7422" width="4.42578125" style="1" customWidth="1"/>
    <col min="7423" max="7423" width="14.7109375" style="1" customWidth="1"/>
    <col min="7424" max="7424" width="17.42578125" style="1" customWidth="1"/>
    <col min="7425" max="7426" width="7.140625" style="1" customWidth="1"/>
    <col min="7427" max="7429" width="6.28515625" style="1" customWidth="1"/>
    <col min="7430" max="7431" width="6.85546875" style="1" customWidth="1"/>
    <col min="7432" max="7433" width="6.28515625" style="1" customWidth="1"/>
    <col min="7434" max="7677" width="9.140625" style="1"/>
    <col min="7678" max="7678" width="4.42578125" style="1" customWidth="1"/>
    <col min="7679" max="7679" width="14.7109375" style="1" customWidth="1"/>
    <col min="7680" max="7680" width="17.42578125" style="1" customWidth="1"/>
    <col min="7681" max="7682" width="7.140625" style="1" customWidth="1"/>
    <col min="7683" max="7685" width="6.28515625" style="1" customWidth="1"/>
    <col min="7686" max="7687" width="6.85546875" style="1" customWidth="1"/>
    <col min="7688" max="7689" width="6.28515625" style="1" customWidth="1"/>
    <col min="7690" max="7933" width="9.140625" style="1"/>
    <col min="7934" max="7934" width="4.42578125" style="1" customWidth="1"/>
    <col min="7935" max="7935" width="14.7109375" style="1" customWidth="1"/>
    <col min="7936" max="7936" width="17.42578125" style="1" customWidth="1"/>
    <col min="7937" max="7938" width="7.140625" style="1" customWidth="1"/>
    <col min="7939" max="7941" width="6.28515625" style="1" customWidth="1"/>
    <col min="7942" max="7943" width="6.85546875" style="1" customWidth="1"/>
    <col min="7944" max="7945" width="6.28515625" style="1" customWidth="1"/>
    <col min="7946" max="8189" width="9.140625" style="1"/>
    <col min="8190" max="8190" width="4.42578125" style="1" customWidth="1"/>
    <col min="8191" max="8191" width="14.7109375" style="1" customWidth="1"/>
    <col min="8192" max="8192" width="17.42578125" style="1" customWidth="1"/>
    <col min="8193" max="8194" width="7.140625" style="1" customWidth="1"/>
    <col min="8195" max="8197" width="6.28515625" style="1" customWidth="1"/>
    <col min="8198" max="8199" width="6.85546875" style="1" customWidth="1"/>
    <col min="8200" max="8201" width="6.28515625" style="1" customWidth="1"/>
    <col min="8202" max="8445" width="9.140625" style="1"/>
    <col min="8446" max="8446" width="4.42578125" style="1" customWidth="1"/>
    <col min="8447" max="8447" width="14.7109375" style="1" customWidth="1"/>
    <col min="8448" max="8448" width="17.42578125" style="1" customWidth="1"/>
    <col min="8449" max="8450" width="7.140625" style="1" customWidth="1"/>
    <col min="8451" max="8453" width="6.28515625" style="1" customWidth="1"/>
    <col min="8454" max="8455" width="6.85546875" style="1" customWidth="1"/>
    <col min="8456" max="8457" width="6.28515625" style="1" customWidth="1"/>
    <col min="8458" max="8701" width="9.140625" style="1"/>
    <col min="8702" max="8702" width="4.42578125" style="1" customWidth="1"/>
    <col min="8703" max="8703" width="14.7109375" style="1" customWidth="1"/>
    <col min="8704" max="8704" width="17.42578125" style="1" customWidth="1"/>
    <col min="8705" max="8706" width="7.140625" style="1" customWidth="1"/>
    <col min="8707" max="8709" width="6.28515625" style="1" customWidth="1"/>
    <col min="8710" max="8711" width="6.85546875" style="1" customWidth="1"/>
    <col min="8712" max="8713" width="6.28515625" style="1" customWidth="1"/>
    <col min="8714" max="8957" width="9.140625" style="1"/>
    <col min="8958" max="8958" width="4.42578125" style="1" customWidth="1"/>
    <col min="8959" max="8959" width="14.7109375" style="1" customWidth="1"/>
    <col min="8960" max="8960" width="17.42578125" style="1" customWidth="1"/>
    <col min="8961" max="8962" width="7.140625" style="1" customWidth="1"/>
    <col min="8963" max="8965" width="6.28515625" style="1" customWidth="1"/>
    <col min="8966" max="8967" width="6.85546875" style="1" customWidth="1"/>
    <col min="8968" max="8969" width="6.28515625" style="1" customWidth="1"/>
    <col min="8970" max="9213" width="9.140625" style="1"/>
    <col min="9214" max="9214" width="4.42578125" style="1" customWidth="1"/>
    <col min="9215" max="9215" width="14.7109375" style="1" customWidth="1"/>
    <col min="9216" max="9216" width="17.42578125" style="1" customWidth="1"/>
    <col min="9217" max="9218" width="7.140625" style="1" customWidth="1"/>
    <col min="9219" max="9221" width="6.28515625" style="1" customWidth="1"/>
    <col min="9222" max="9223" width="6.85546875" style="1" customWidth="1"/>
    <col min="9224" max="9225" width="6.28515625" style="1" customWidth="1"/>
    <col min="9226" max="9469" width="9.140625" style="1"/>
    <col min="9470" max="9470" width="4.42578125" style="1" customWidth="1"/>
    <col min="9471" max="9471" width="14.7109375" style="1" customWidth="1"/>
    <col min="9472" max="9472" width="17.42578125" style="1" customWidth="1"/>
    <col min="9473" max="9474" width="7.140625" style="1" customWidth="1"/>
    <col min="9475" max="9477" width="6.28515625" style="1" customWidth="1"/>
    <col min="9478" max="9479" width="6.85546875" style="1" customWidth="1"/>
    <col min="9480" max="9481" width="6.28515625" style="1" customWidth="1"/>
    <col min="9482" max="9725" width="9.140625" style="1"/>
    <col min="9726" max="9726" width="4.42578125" style="1" customWidth="1"/>
    <col min="9727" max="9727" width="14.7109375" style="1" customWidth="1"/>
    <col min="9728" max="9728" width="17.42578125" style="1" customWidth="1"/>
    <col min="9729" max="9730" width="7.140625" style="1" customWidth="1"/>
    <col min="9731" max="9733" width="6.28515625" style="1" customWidth="1"/>
    <col min="9734" max="9735" width="6.85546875" style="1" customWidth="1"/>
    <col min="9736" max="9737" width="6.28515625" style="1" customWidth="1"/>
    <col min="9738" max="9981" width="9.140625" style="1"/>
    <col min="9982" max="9982" width="4.42578125" style="1" customWidth="1"/>
    <col min="9983" max="9983" width="14.7109375" style="1" customWidth="1"/>
    <col min="9984" max="9984" width="17.42578125" style="1" customWidth="1"/>
    <col min="9985" max="9986" width="7.140625" style="1" customWidth="1"/>
    <col min="9987" max="9989" width="6.28515625" style="1" customWidth="1"/>
    <col min="9990" max="9991" width="6.85546875" style="1" customWidth="1"/>
    <col min="9992" max="9993" width="6.28515625" style="1" customWidth="1"/>
    <col min="9994" max="10237" width="9.140625" style="1"/>
    <col min="10238" max="10238" width="4.42578125" style="1" customWidth="1"/>
    <col min="10239" max="10239" width="14.7109375" style="1" customWidth="1"/>
    <col min="10240" max="10240" width="17.42578125" style="1" customWidth="1"/>
    <col min="10241" max="10242" width="7.140625" style="1" customWidth="1"/>
    <col min="10243" max="10245" width="6.28515625" style="1" customWidth="1"/>
    <col min="10246" max="10247" width="6.85546875" style="1" customWidth="1"/>
    <col min="10248" max="10249" width="6.28515625" style="1" customWidth="1"/>
    <col min="10250" max="10493" width="9.140625" style="1"/>
    <col min="10494" max="10494" width="4.42578125" style="1" customWidth="1"/>
    <col min="10495" max="10495" width="14.7109375" style="1" customWidth="1"/>
    <col min="10496" max="10496" width="17.42578125" style="1" customWidth="1"/>
    <col min="10497" max="10498" width="7.140625" style="1" customWidth="1"/>
    <col min="10499" max="10501" width="6.28515625" style="1" customWidth="1"/>
    <col min="10502" max="10503" width="6.85546875" style="1" customWidth="1"/>
    <col min="10504" max="10505" width="6.28515625" style="1" customWidth="1"/>
    <col min="10506" max="10749" width="9.140625" style="1"/>
    <col min="10750" max="10750" width="4.42578125" style="1" customWidth="1"/>
    <col min="10751" max="10751" width="14.7109375" style="1" customWidth="1"/>
    <col min="10752" max="10752" width="17.42578125" style="1" customWidth="1"/>
    <col min="10753" max="10754" width="7.140625" style="1" customWidth="1"/>
    <col min="10755" max="10757" width="6.28515625" style="1" customWidth="1"/>
    <col min="10758" max="10759" width="6.85546875" style="1" customWidth="1"/>
    <col min="10760" max="10761" width="6.28515625" style="1" customWidth="1"/>
    <col min="10762" max="11005" width="9.140625" style="1"/>
    <col min="11006" max="11006" width="4.42578125" style="1" customWidth="1"/>
    <col min="11007" max="11007" width="14.7109375" style="1" customWidth="1"/>
    <col min="11008" max="11008" width="17.42578125" style="1" customWidth="1"/>
    <col min="11009" max="11010" width="7.140625" style="1" customWidth="1"/>
    <col min="11011" max="11013" width="6.28515625" style="1" customWidth="1"/>
    <col min="11014" max="11015" width="6.85546875" style="1" customWidth="1"/>
    <col min="11016" max="11017" width="6.28515625" style="1" customWidth="1"/>
    <col min="11018" max="11261" width="9.140625" style="1"/>
    <col min="11262" max="11262" width="4.42578125" style="1" customWidth="1"/>
    <col min="11263" max="11263" width="14.7109375" style="1" customWidth="1"/>
    <col min="11264" max="11264" width="17.42578125" style="1" customWidth="1"/>
    <col min="11265" max="11266" width="7.140625" style="1" customWidth="1"/>
    <col min="11267" max="11269" width="6.28515625" style="1" customWidth="1"/>
    <col min="11270" max="11271" width="6.85546875" style="1" customWidth="1"/>
    <col min="11272" max="11273" width="6.28515625" style="1" customWidth="1"/>
    <col min="11274" max="11517" width="9.140625" style="1"/>
    <col min="11518" max="11518" width="4.42578125" style="1" customWidth="1"/>
    <col min="11519" max="11519" width="14.7109375" style="1" customWidth="1"/>
    <col min="11520" max="11520" width="17.42578125" style="1" customWidth="1"/>
    <col min="11521" max="11522" width="7.140625" style="1" customWidth="1"/>
    <col min="11523" max="11525" width="6.28515625" style="1" customWidth="1"/>
    <col min="11526" max="11527" width="6.85546875" style="1" customWidth="1"/>
    <col min="11528" max="11529" width="6.28515625" style="1" customWidth="1"/>
    <col min="11530" max="11773" width="9.140625" style="1"/>
    <col min="11774" max="11774" width="4.42578125" style="1" customWidth="1"/>
    <col min="11775" max="11775" width="14.7109375" style="1" customWidth="1"/>
    <col min="11776" max="11776" width="17.42578125" style="1" customWidth="1"/>
    <col min="11777" max="11778" width="7.140625" style="1" customWidth="1"/>
    <col min="11779" max="11781" width="6.28515625" style="1" customWidth="1"/>
    <col min="11782" max="11783" width="6.85546875" style="1" customWidth="1"/>
    <col min="11784" max="11785" width="6.28515625" style="1" customWidth="1"/>
    <col min="11786" max="12029" width="9.140625" style="1"/>
    <col min="12030" max="12030" width="4.42578125" style="1" customWidth="1"/>
    <col min="12031" max="12031" width="14.7109375" style="1" customWidth="1"/>
    <col min="12032" max="12032" width="17.42578125" style="1" customWidth="1"/>
    <col min="12033" max="12034" width="7.140625" style="1" customWidth="1"/>
    <col min="12035" max="12037" width="6.28515625" style="1" customWidth="1"/>
    <col min="12038" max="12039" width="6.85546875" style="1" customWidth="1"/>
    <col min="12040" max="12041" width="6.28515625" style="1" customWidth="1"/>
    <col min="12042" max="12285" width="9.140625" style="1"/>
    <col min="12286" max="12286" width="4.42578125" style="1" customWidth="1"/>
    <col min="12287" max="12287" width="14.7109375" style="1" customWidth="1"/>
    <col min="12288" max="12288" width="17.42578125" style="1" customWidth="1"/>
    <col min="12289" max="12290" width="7.140625" style="1" customWidth="1"/>
    <col min="12291" max="12293" width="6.28515625" style="1" customWidth="1"/>
    <col min="12294" max="12295" width="6.85546875" style="1" customWidth="1"/>
    <col min="12296" max="12297" width="6.28515625" style="1" customWidth="1"/>
    <col min="12298" max="12541" width="9.140625" style="1"/>
    <col min="12542" max="12542" width="4.42578125" style="1" customWidth="1"/>
    <col min="12543" max="12543" width="14.7109375" style="1" customWidth="1"/>
    <col min="12544" max="12544" width="17.42578125" style="1" customWidth="1"/>
    <col min="12545" max="12546" width="7.140625" style="1" customWidth="1"/>
    <col min="12547" max="12549" width="6.28515625" style="1" customWidth="1"/>
    <col min="12550" max="12551" width="6.85546875" style="1" customWidth="1"/>
    <col min="12552" max="12553" width="6.28515625" style="1" customWidth="1"/>
    <col min="12554" max="12797" width="9.140625" style="1"/>
    <col min="12798" max="12798" width="4.42578125" style="1" customWidth="1"/>
    <col min="12799" max="12799" width="14.7109375" style="1" customWidth="1"/>
    <col min="12800" max="12800" width="17.42578125" style="1" customWidth="1"/>
    <col min="12801" max="12802" width="7.140625" style="1" customWidth="1"/>
    <col min="12803" max="12805" width="6.28515625" style="1" customWidth="1"/>
    <col min="12806" max="12807" width="6.85546875" style="1" customWidth="1"/>
    <col min="12808" max="12809" width="6.28515625" style="1" customWidth="1"/>
    <col min="12810" max="13053" width="9.140625" style="1"/>
    <col min="13054" max="13054" width="4.42578125" style="1" customWidth="1"/>
    <col min="13055" max="13055" width="14.7109375" style="1" customWidth="1"/>
    <col min="13056" max="13056" width="17.42578125" style="1" customWidth="1"/>
    <col min="13057" max="13058" width="7.140625" style="1" customWidth="1"/>
    <col min="13059" max="13061" width="6.28515625" style="1" customWidth="1"/>
    <col min="13062" max="13063" width="6.85546875" style="1" customWidth="1"/>
    <col min="13064" max="13065" width="6.28515625" style="1" customWidth="1"/>
    <col min="13066" max="13309" width="9.140625" style="1"/>
    <col min="13310" max="13310" width="4.42578125" style="1" customWidth="1"/>
    <col min="13311" max="13311" width="14.7109375" style="1" customWidth="1"/>
    <col min="13312" max="13312" width="17.42578125" style="1" customWidth="1"/>
    <col min="13313" max="13314" width="7.140625" style="1" customWidth="1"/>
    <col min="13315" max="13317" width="6.28515625" style="1" customWidth="1"/>
    <col min="13318" max="13319" width="6.85546875" style="1" customWidth="1"/>
    <col min="13320" max="13321" width="6.28515625" style="1" customWidth="1"/>
    <col min="13322" max="13565" width="9.140625" style="1"/>
    <col min="13566" max="13566" width="4.42578125" style="1" customWidth="1"/>
    <col min="13567" max="13567" width="14.7109375" style="1" customWidth="1"/>
    <col min="13568" max="13568" width="17.42578125" style="1" customWidth="1"/>
    <col min="13569" max="13570" width="7.140625" style="1" customWidth="1"/>
    <col min="13571" max="13573" width="6.28515625" style="1" customWidth="1"/>
    <col min="13574" max="13575" width="6.85546875" style="1" customWidth="1"/>
    <col min="13576" max="13577" width="6.28515625" style="1" customWidth="1"/>
    <col min="13578" max="13821" width="9.140625" style="1"/>
    <col min="13822" max="13822" width="4.42578125" style="1" customWidth="1"/>
    <col min="13823" max="13823" width="14.7109375" style="1" customWidth="1"/>
    <col min="13824" max="13824" width="17.42578125" style="1" customWidth="1"/>
    <col min="13825" max="13826" width="7.140625" style="1" customWidth="1"/>
    <col min="13827" max="13829" width="6.28515625" style="1" customWidth="1"/>
    <col min="13830" max="13831" width="6.85546875" style="1" customWidth="1"/>
    <col min="13832" max="13833" width="6.28515625" style="1" customWidth="1"/>
    <col min="13834" max="14077" width="9.140625" style="1"/>
    <col min="14078" max="14078" width="4.42578125" style="1" customWidth="1"/>
    <col min="14079" max="14079" width="14.7109375" style="1" customWidth="1"/>
    <col min="14080" max="14080" width="17.42578125" style="1" customWidth="1"/>
    <col min="14081" max="14082" width="7.140625" style="1" customWidth="1"/>
    <col min="14083" max="14085" width="6.28515625" style="1" customWidth="1"/>
    <col min="14086" max="14087" width="6.85546875" style="1" customWidth="1"/>
    <col min="14088" max="14089" width="6.28515625" style="1" customWidth="1"/>
    <col min="14090" max="14333" width="9.140625" style="1"/>
    <col min="14334" max="14334" width="4.42578125" style="1" customWidth="1"/>
    <col min="14335" max="14335" width="14.7109375" style="1" customWidth="1"/>
    <col min="14336" max="14336" width="17.42578125" style="1" customWidth="1"/>
    <col min="14337" max="14338" width="7.140625" style="1" customWidth="1"/>
    <col min="14339" max="14341" width="6.28515625" style="1" customWidth="1"/>
    <col min="14342" max="14343" width="6.85546875" style="1" customWidth="1"/>
    <col min="14344" max="14345" width="6.28515625" style="1" customWidth="1"/>
    <col min="14346" max="14589" width="9.140625" style="1"/>
    <col min="14590" max="14590" width="4.42578125" style="1" customWidth="1"/>
    <col min="14591" max="14591" width="14.7109375" style="1" customWidth="1"/>
    <col min="14592" max="14592" width="17.42578125" style="1" customWidth="1"/>
    <col min="14593" max="14594" width="7.140625" style="1" customWidth="1"/>
    <col min="14595" max="14597" width="6.28515625" style="1" customWidth="1"/>
    <col min="14598" max="14599" width="6.85546875" style="1" customWidth="1"/>
    <col min="14600" max="14601" width="6.28515625" style="1" customWidth="1"/>
    <col min="14602" max="14845" width="9.140625" style="1"/>
    <col min="14846" max="14846" width="4.42578125" style="1" customWidth="1"/>
    <col min="14847" max="14847" width="14.7109375" style="1" customWidth="1"/>
    <col min="14848" max="14848" width="17.42578125" style="1" customWidth="1"/>
    <col min="14849" max="14850" width="7.140625" style="1" customWidth="1"/>
    <col min="14851" max="14853" width="6.28515625" style="1" customWidth="1"/>
    <col min="14854" max="14855" width="6.85546875" style="1" customWidth="1"/>
    <col min="14856" max="14857" width="6.28515625" style="1" customWidth="1"/>
    <col min="14858" max="15101" width="9.140625" style="1"/>
    <col min="15102" max="15102" width="4.42578125" style="1" customWidth="1"/>
    <col min="15103" max="15103" width="14.7109375" style="1" customWidth="1"/>
    <col min="15104" max="15104" width="17.42578125" style="1" customWidth="1"/>
    <col min="15105" max="15106" width="7.140625" style="1" customWidth="1"/>
    <col min="15107" max="15109" width="6.28515625" style="1" customWidth="1"/>
    <col min="15110" max="15111" width="6.85546875" style="1" customWidth="1"/>
    <col min="15112" max="15113" width="6.28515625" style="1" customWidth="1"/>
    <col min="15114" max="15357" width="9.140625" style="1"/>
    <col min="15358" max="15358" width="4.42578125" style="1" customWidth="1"/>
    <col min="15359" max="15359" width="14.7109375" style="1" customWidth="1"/>
    <col min="15360" max="15360" width="17.42578125" style="1" customWidth="1"/>
    <col min="15361" max="15362" width="7.140625" style="1" customWidth="1"/>
    <col min="15363" max="15365" width="6.28515625" style="1" customWidth="1"/>
    <col min="15366" max="15367" width="6.85546875" style="1" customWidth="1"/>
    <col min="15368" max="15369" width="6.28515625" style="1" customWidth="1"/>
    <col min="15370" max="15613" width="9.140625" style="1"/>
    <col min="15614" max="15614" width="4.42578125" style="1" customWidth="1"/>
    <col min="15615" max="15615" width="14.7109375" style="1" customWidth="1"/>
    <col min="15616" max="15616" width="17.42578125" style="1" customWidth="1"/>
    <col min="15617" max="15618" width="7.140625" style="1" customWidth="1"/>
    <col min="15619" max="15621" width="6.28515625" style="1" customWidth="1"/>
    <col min="15622" max="15623" width="6.85546875" style="1" customWidth="1"/>
    <col min="15624" max="15625" width="6.28515625" style="1" customWidth="1"/>
    <col min="15626" max="15869" width="9.140625" style="1"/>
    <col min="15870" max="15870" width="4.42578125" style="1" customWidth="1"/>
    <col min="15871" max="15871" width="14.7109375" style="1" customWidth="1"/>
    <col min="15872" max="15872" width="17.42578125" style="1" customWidth="1"/>
    <col min="15873" max="15874" width="7.140625" style="1" customWidth="1"/>
    <col min="15875" max="15877" width="6.28515625" style="1" customWidth="1"/>
    <col min="15878" max="15879" width="6.85546875" style="1" customWidth="1"/>
    <col min="15880" max="15881" width="6.28515625" style="1" customWidth="1"/>
    <col min="15882" max="16125" width="9.140625" style="1"/>
    <col min="16126" max="16126" width="4.42578125" style="1" customWidth="1"/>
    <col min="16127" max="16127" width="14.7109375" style="1" customWidth="1"/>
    <col min="16128" max="16128" width="17.42578125" style="1" customWidth="1"/>
    <col min="16129" max="16130" width="7.140625" style="1" customWidth="1"/>
    <col min="16131" max="16133" width="6.28515625" style="1" customWidth="1"/>
    <col min="16134" max="16135" width="6.85546875" style="1" customWidth="1"/>
    <col min="16136" max="16137" width="6.28515625" style="1" customWidth="1"/>
    <col min="16138" max="16384" width="9.140625" style="1"/>
  </cols>
  <sheetData>
    <row r="1" spans="1:20" ht="15" customHeight="1" x14ac:dyDescent="0.2">
      <c r="B1" s="2" t="s">
        <v>105</v>
      </c>
      <c r="C1" s="2"/>
      <c r="D1" s="31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</row>
    <row r="2" spans="1:20" ht="18.75" customHeight="1" x14ac:dyDescent="0.2">
      <c r="A2" s="222" t="s">
        <v>124</v>
      </c>
      <c r="B2" s="222"/>
      <c r="C2" s="222"/>
      <c r="D2" s="222"/>
      <c r="E2" s="222"/>
      <c r="F2" s="222"/>
      <c r="G2" s="222"/>
      <c r="H2" s="222"/>
      <c r="I2" s="222"/>
      <c r="J2" s="222"/>
      <c r="K2" s="222"/>
      <c r="L2" s="222"/>
      <c r="M2" s="222"/>
      <c r="N2" s="222"/>
      <c r="O2" s="222"/>
      <c r="P2" s="222"/>
      <c r="Q2" s="222"/>
      <c r="R2" s="222"/>
      <c r="S2" s="222"/>
    </row>
    <row r="3" spans="1:20" ht="14.25" customHeight="1" x14ac:dyDescent="0.2">
      <c r="H3" s="34"/>
      <c r="I3" s="231" t="s">
        <v>122</v>
      </c>
      <c r="J3" s="231"/>
      <c r="K3" s="231"/>
      <c r="L3" s="231"/>
      <c r="M3" s="231"/>
      <c r="N3" s="231"/>
      <c r="O3" s="231"/>
      <c r="P3" s="231"/>
      <c r="Q3" s="231"/>
      <c r="R3" s="231"/>
      <c r="S3" s="231"/>
    </row>
    <row r="4" spans="1:20" s="5" customFormat="1" ht="15" customHeight="1" x14ac:dyDescent="0.2">
      <c r="A4" s="224" t="s">
        <v>1</v>
      </c>
      <c r="B4" s="199" t="s">
        <v>2</v>
      </c>
      <c r="C4" s="199"/>
      <c r="D4" s="205" t="s">
        <v>3</v>
      </c>
      <c r="E4" s="225">
        <v>2008</v>
      </c>
      <c r="F4" s="225">
        <v>2009</v>
      </c>
      <c r="G4" s="225">
        <v>2010</v>
      </c>
      <c r="H4" s="225">
        <v>2011</v>
      </c>
      <c r="I4" s="225">
        <v>2012</v>
      </c>
      <c r="J4" s="225">
        <v>2013</v>
      </c>
      <c r="K4" s="225">
        <v>2014</v>
      </c>
      <c r="L4" s="225">
        <v>2015</v>
      </c>
      <c r="M4" s="226">
        <v>2016</v>
      </c>
      <c r="N4" s="225">
        <v>2017</v>
      </c>
      <c r="O4" s="225">
        <v>2018</v>
      </c>
      <c r="P4" s="225">
        <v>2019</v>
      </c>
      <c r="Q4" s="225">
        <v>2020</v>
      </c>
      <c r="R4" s="216" t="s">
        <v>123</v>
      </c>
      <c r="S4" s="217"/>
    </row>
    <row r="5" spans="1:20" s="5" customFormat="1" ht="15" customHeight="1" x14ac:dyDescent="0.2">
      <c r="A5" s="224"/>
      <c r="B5" s="199"/>
      <c r="C5" s="199"/>
      <c r="D5" s="205"/>
      <c r="E5" s="225"/>
      <c r="F5" s="225"/>
      <c r="G5" s="225"/>
      <c r="H5" s="225"/>
      <c r="I5" s="225"/>
      <c r="J5" s="225"/>
      <c r="K5" s="225"/>
      <c r="L5" s="225"/>
      <c r="M5" s="227"/>
      <c r="N5" s="225"/>
      <c r="O5" s="225"/>
      <c r="P5" s="225"/>
      <c r="Q5" s="225"/>
      <c r="R5" s="123" t="s">
        <v>4</v>
      </c>
      <c r="S5" s="123" t="s">
        <v>5</v>
      </c>
    </row>
    <row r="6" spans="1:20" s="5" customFormat="1" ht="13.5" customHeight="1" x14ac:dyDescent="0.2">
      <c r="A6" s="122">
        <v>1</v>
      </c>
      <c r="B6" s="199" t="s">
        <v>6</v>
      </c>
      <c r="C6" s="199"/>
      <c r="D6" s="120" t="s">
        <v>7</v>
      </c>
      <c r="E6" s="35">
        <v>4</v>
      </c>
      <c r="F6" s="35">
        <v>4</v>
      </c>
      <c r="G6" s="35">
        <v>4</v>
      </c>
      <c r="H6" s="35">
        <v>4</v>
      </c>
      <c r="I6" s="35">
        <v>4</v>
      </c>
      <c r="J6" s="35">
        <v>4</v>
      </c>
      <c r="K6" s="35">
        <v>4</v>
      </c>
      <c r="L6" s="35">
        <v>4</v>
      </c>
      <c r="M6" s="35">
        <v>4</v>
      </c>
      <c r="N6" s="35">
        <v>4</v>
      </c>
      <c r="O6" s="35">
        <v>4</v>
      </c>
      <c r="P6" s="35">
        <v>4</v>
      </c>
      <c r="Q6" s="35">
        <v>4</v>
      </c>
      <c r="R6" s="147">
        <f>Q6-P6</f>
        <v>0</v>
      </c>
      <c r="S6" s="127">
        <f>Q6/P6*100</f>
        <v>100</v>
      </c>
    </row>
    <row r="7" spans="1:20" s="5" customFormat="1" ht="13.5" customHeight="1" x14ac:dyDescent="0.2">
      <c r="A7" s="122">
        <v>2</v>
      </c>
      <c r="B7" s="199" t="s">
        <v>8</v>
      </c>
      <c r="C7" s="199"/>
      <c r="D7" s="120" t="s">
        <v>9</v>
      </c>
      <c r="E7" s="35">
        <v>4814</v>
      </c>
      <c r="F7" s="35">
        <v>4814</v>
      </c>
      <c r="G7" s="35">
        <v>4814</v>
      </c>
      <c r="H7" s="35">
        <v>4814</v>
      </c>
      <c r="I7" s="35">
        <v>4814</v>
      </c>
      <c r="J7" s="35">
        <v>4814</v>
      </c>
      <c r="K7" s="35">
        <v>4814</v>
      </c>
      <c r="L7" s="35">
        <v>4814</v>
      </c>
      <c r="M7" s="35">
        <v>4814</v>
      </c>
      <c r="N7" s="35">
        <v>4814</v>
      </c>
      <c r="O7" s="35">
        <v>4814</v>
      </c>
      <c r="P7" s="35">
        <v>4814</v>
      </c>
      <c r="Q7" s="35">
        <v>4814</v>
      </c>
      <c r="R7" s="147">
        <f t="shared" ref="R7:R70" si="0">Q7-P7</f>
        <v>0</v>
      </c>
      <c r="S7" s="127">
        <f t="shared" ref="S7:S70" si="1">Q7/P7*100</f>
        <v>100</v>
      </c>
    </row>
    <row r="8" spans="1:20" s="5" customFormat="1" ht="13.5" customHeight="1" x14ac:dyDescent="0.2">
      <c r="A8" s="122">
        <v>3</v>
      </c>
      <c r="B8" s="199" t="s">
        <v>10</v>
      </c>
      <c r="C8" s="199"/>
      <c r="D8" s="120" t="s">
        <v>11</v>
      </c>
      <c r="E8" s="38">
        <v>168</v>
      </c>
      <c r="F8" s="38">
        <v>168</v>
      </c>
      <c r="G8" s="38">
        <v>168</v>
      </c>
      <c r="H8" s="38">
        <v>168</v>
      </c>
      <c r="I8" s="38">
        <v>168</v>
      </c>
      <c r="J8" s="38">
        <v>168</v>
      </c>
      <c r="K8" s="38">
        <v>168</v>
      </c>
      <c r="L8" s="38">
        <v>168</v>
      </c>
      <c r="M8" s="38">
        <v>168</v>
      </c>
      <c r="N8" s="38">
        <v>168</v>
      </c>
      <c r="O8" s="38">
        <v>168</v>
      </c>
      <c r="P8" s="153">
        <v>168</v>
      </c>
      <c r="Q8" s="153">
        <v>168</v>
      </c>
      <c r="R8" s="147">
        <f t="shared" si="0"/>
        <v>0</v>
      </c>
      <c r="S8" s="127">
        <f t="shared" si="1"/>
        <v>100</v>
      </c>
    </row>
    <row r="9" spans="1:20" s="5" customFormat="1" ht="18" customHeight="1" x14ac:dyDescent="0.2">
      <c r="A9" s="8">
        <v>4</v>
      </c>
      <c r="B9" s="209" t="s">
        <v>12</v>
      </c>
      <c r="C9" s="209"/>
      <c r="D9" s="9" t="s">
        <v>13</v>
      </c>
      <c r="E9" s="36">
        <v>803</v>
      </c>
      <c r="F9" s="36">
        <v>798</v>
      </c>
      <c r="G9" s="36">
        <v>808</v>
      </c>
      <c r="H9" s="36">
        <v>792</v>
      </c>
      <c r="I9" s="36">
        <v>807</v>
      </c>
      <c r="J9" s="36">
        <v>828</v>
      </c>
      <c r="K9" s="36">
        <v>844</v>
      </c>
      <c r="L9" s="36">
        <v>871</v>
      </c>
      <c r="M9" s="36">
        <f>M10+M11</f>
        <v>888</v>
      </c>
      <c r="N9" s="36">
        <f>N10+N11</f>
        <v>912</v>
      </c>
      <c r="O9" s="36">
        <v>911</v>
      </c>
      <c r="P9" s="36">
        <v>924</v>
      </c>
      <c r="Q9" s="36">
        <f>Q10+Q11</f>
        <v>929</v>
      </c>
      <c r="R9" s="147">
        <f t="shared" si="0"/>
        <v>5</v>
      </c>
      <c r="S9" s="127">
        <f t="shared" si="1"/>
        <v>100.54112554112552</v>
      </c>
      <c r="T9" s="39"/>
    </row>
    <row r="10" spans="1:20" s="5" customFormat="1" ht="13.5" customHeight="1" x14ac:dyDescent="0.2">
      <c r="A10" s="122">
        <v>5</v>
      </c>
      <c r="B10" s="199" t="s">
        <v>14</v>
      </c>
      <c r="C10" s="199"/>
      <c r="D10" s="120" t="s">
        <v>13</v>
      </c>
      <c r="E10" s="36">
        <v>288</v>
      </c>
      <c r="F10" s="36">
        <v>199</v>
      </c>
      <c r="G10" s="36">
        <v>191</v>
      </c>
      <c r="H10" s="36">
        <v>238</v>
      </c>
      <c r="I10" s="36">
        <v>302</v>
      </c>
      <c r="J10" s="36">
        <v>382</v>
      </c>
      <c r="K10" s="36">
        <v>390</v>
      </c>
      <c r="L10" s="36">
        <v>521</v>
      </c>
      <c r="M10" s="36">
        <v>404</v>
      </c>
      <c r="N10" s="36">
        <v>398</v>
      </c>
      <c r="O10" s="36">
        <v>353</v>
      </c>
      <c r="P10" s="36">
        <v>352</v>
      </c>
      <c r="Q10" s="36">
        <v>430</v>
      </c>
      <c r="R10" s="147">
        <f t="shared" si="0"/>
        <v>78</v>
      </c>
      <c r="S10" s="127">
        <f t="shared" si="1"/>
        <v>122.15909090909092</v>
      </c>
      <c r="T10" s="39"/>
    </row>
    <row r="11" spans="1:20" s="5" customFormat="1" ht="13.5" customHeight="1" x14ac:dyDescent="0.2">
      <c r="A11" s="122">
        <v>6</v>
      </c>
      <c r="B11" s="199" t="s">
        <v>15</v>
      </c>
      <c r="C11" s="199"/>
      <c r="D11" s="120" t="s">
        <v>13</v>
      </c>
      <c r="E11" s="36">
        <v>515</v>
      </c>
      <c r="F11" s="36">
        <v>599</v>
      </c>
      <c r="G11" s="36">
        <v>617</v>
      </c>
      <c r="H11" s="36">
        <v>554</v>
      </c>
      <c r="I11" s="36">
        <v>505</v>
      </c>
      <c r="J11" s="36">
        <v>446</v>
      </c>
      <c r="K11" s="36">
        <v>454</v>
      </c>
      <c r="L11" s="36">
        <v>350</v>
      </c>
      <c r="M11" s="36">
        <v>484</v>
      </c>
      <c r="N11" s="36">
        <v>514</v>
      </c>
      <c r="O11" s="36">
        <v>558</v>
      </c>
      <c r="P11" s="36">
        <v>572</v>
      </c>
      <c r="Q11" s="36">
        <v>499</v>
      </c>
      <c r="R11" s="147">
        <f t="shared" si="0"/>
        <v>-73</v>
      </c>
      <c r="S11" s="127">
        <f t="shared" si="1"/>
        <v>87.23776223776224</v>
      </c>
      <c r="T11" s="39"/>
    </row>
    <row r="12" spans="1:20" s="5" customFormat="1" ht="18" customHeight="1" x14ac:dyDescent="0.2">
      <c r="A12" s="122">
        <v>7</v>
      </c>
      <c r="B12" s="199" t="s">
        <v>16</v>
      </c>
      <c r="C12" s="199"/>
      <c r="D12" s="120" t="s">
        <v>17</v>
      </c>
      <c r="E12" s="151">
        <f t="shared" ref="E12:Q12" si="2">E11/E9*100</f>
        <v>64.134495641344955</v>
      </c>
      <c r="F12" s="151">
        <v>75.062656641604008</v>
      </c>
      <c r="G12" s="151">
        <f t="shared" si="2"/>
        <v>76.361386138613867</v>
      </c>
      <c r="H12" s="151">
        <f t="shared" si="2"/>
        <v>69.949494949494948</v>
      </c>
      <c r="I12" s="151">
        <f t="shared" si="2"/>
        <v>62.577447335811655</v>
      </c>
      <c r="J12" s="151">
        <f t="shared" si="2"/>
        <v>53.864734299516904</v>
      </c>
      <c r="K12" s="151">
        <f t="shared" si="2"/>
        <v>53.791469194312789</v>
      </c>
      <c r="L12" s="151">
        <f t="shared" si="2"/>
        <v>40.183696900114811</v>
      </c>
      <c r="M12" s="151">
        <f t="shared" si="2"/>
        <v>54.504504504504503</v>
      </c>
      <c r="N12" s="151">
        <f t="shared" si="2"/>
        <v>56.359649122807021</v>
      </c>
      <c r="O12" s="151">
        <f t="shared" si="2"/>
        <v>61.251372118551039</v>
      </c>
      <c r="P12" s="151">
        <f t="shared" si="2"/>
        <v>61.904761904761905</v>
      </c>
      <c r="Q12" s="151">
        <f t="shared" si="2"/>
        <v>53.713670613562968</v>
      </c>
      <c r="R12" s="147">
        <f t="shared" si="0"/>
        <v>-8.1910912911989371</v>
      </c>
      <c r="S12" s="127">
        <f t="shared" si="1"/>
        <v>86.768237144986344</v>
      </c>
      <c r="T12" s="39"/>
    </row>
    <row r="13" spans="1:20" s="5" customFormat="1" ht="13.5" customHeight="1" x14ac:dyDescent="0.2">
      <c r="A13" s="122">
        <v>8</v>
      </c>
      <c r="B13" s="199" t="s">
        <v>18</v>
      </c>
      <c r="C13" s="199"/>
      <c r="D13" s="120" t="s">
        <v>13</v>
      </c>
      <c r="E13" s="36">
        <v>123</v>
      </c>
      <c r="F13" s="36">
        <v>166</v>
      </c>
      <c r="G13" s="36">
        <v>168</v>
      </c>
      <c r="H13" s="36">
        <v>172</v>
      </c>
      <c r="I13" s="36">
        <v>177</v>
      </c>
      <c r="J13" s="36">
        <v>197</v>
      </c>
      <c r="K13" s="36">
        <v>199</v>
      </c>
      <c r="L13" s="36">
        <v>222</v>
      </c>
      <c r="M13" s="36">
        <v>234</v>
      </c>
      <c r="N13" s="36">
        <v>243</v>
      </c>
      <c r="O13" s="36">
        <v>246</v>
      </c>
      <c r="P13" s="109"/>
      <c r="Q13" s="109">
        <v>262</v>
      </c>
      <c r="R13" s="147">
        <f t="shared" si="0"/>
        <v>262</v>
      </c>
      <c r="S13" s="127" t="e">
        <f t="shared" si="1"/>
        <v>#DIV/0!</v>
      </c>
      <c r="T13" s="39"/>
    </row>
    <row r="14" spans="1:20" s="5" customFormat="1" ht="13.5" customHeight="1" x14ac:dyDescent="0.2">
      <c r="A14" s="122">
        <v>9</v>
      </c>
      <c r="B14" s="213" t="s">
        <v>19</v>
      </c>
      <c r="C14" s="213"/>
      <c r="D14" s="120" t="s">
        <v>17</v>
      </c>
      <c r="E14" s="151">
        <f t="shared" ref="E14:M14" si="3">E13/E9*100</f>
        <v>15.317559153175592</v>
      </c>
      <c r="F14" s="151">
        <v>20.802005012531328</v>
      </c>
      <c r="G14" s="151">
        <f t="shared" si="3"/>
        <v>20.792079207920793</v>
      </c>
      <c r="H14" s="151">
        <f t="shared" si="3"/>
        <v>21.71717171717172</v>
      </c>
      <c r="I14" s="151">
        <f t="shared" si="3"/>
        <v>21.933085501858738</v>
      </c>
      <c r="J14" s="151">
        <f t="shared" si="3"/>
        <v>23.792270531400966</v>
      </c>
      <c r="K14" s="151">
        <f t="shared" si="3"/>
        <v>23.5781990521327</v>
      </c>
      <c r="L14" s="151">
        <f t="shared" si="3"/>
        <v>25.487944890929963</v>
      </c>
      <c r="M14" s="151">
        <f t="shared" si="3"/>
        <v>26.351351351351347</v>
      </c>
      <c r="N14" s="151">
        <f>N13/N9*100</f>
        <v>26.644736842105267</v>
      </c>
      <c r="O14" s="151">
        <f>O13/O9*100</f>
        <v>27.0032930845225</v>
      </c>
      <c r="P14" s="152"/>
      <c r="Q14" s="151">
        <f t="shared" ref="Q14" si="4">Q13/Q9*100</f>
        <v>28.202368137782564</v>
      </c>
      <c r="R14" s="147">
        <f t="shared" si="0"/>
        <v>28.202368137782564</v>
      </c>
      <c r="S14" s="127" t="e">
        <f t="shared" si="1"/>
        <v>#DIV/0!</v>
      </c>
      <c r="T14" s="39"/>
    </row>
    <row r="15" spans="1:20" s="5" customFormat="1" ht="18" customHeight="1" x14ac:dyDescent="0.2">
      <c r="A15" s="122">
        <v>10</v>
      </c>
      <c r="B15" s="199" t="s">
        <v>20</v>
      </c>
      <c r="C15" s="199"/>
      <c r="D15" s="120" t="s">
        <v>13</v>
      </c>
      <c r="E15" s="35">
        <f>76+81</f>
        <v>157</v>
      </c>
      <c r="F15" s="35">
        <v>315</v>
      </c>
      <c r="G15" s="35">
        <v>308</v>
      </c>
      <c r="H15" s="35">
        <v>304</v>
      </c>
      <c r="I15" s="35">
        <v>347</v>
      </c>
      <c r="J15" s="35">
        <v>362</v>
      </c>
      <c r="K15" s="35">
        <v>360</v>
      </c>
      <c r="L15" s="35">
        <v>395</v>
      </c>
      <c r="M15" s="35">
        <v>403</v>
      </c>
      <c r="N15" s="35">
        <v>403</v>
      </c>
      <c r="O15" s="13">
        <v>402</v>
      </c>
      <c r="P15" s="110"/>
      <c r="Q15" s="110">
        <v>431</v>
      </c>
      <c r="R15" s="147">
        <f t="shared" si="0"/>
        <v>431</v>
      </c>
      <c r="S15" s="127" t="e">
        <f t="shared" si="1"/>
        <v>#DIV/0!</v>
      </c>
      <c r="T15" s="39"/>
    </row>
    <row r="16" spans="1:20" s="5" customFormat="1" ht="13.5" customHeight="1" x14ac:dyDescent="0.2">
      <c r="A16" s="122">
        <v>11</v>
      </c>
      <c r="B16" s="213" t="s">
        <v>19</v>
      </c>
      <c r="C16" s="213"/>
      <c r="D16" s="120" t="s">
        <v>17</v>
      </c>
      <c r="E16" s="151">
        <f t="shared" ref="E16:O16" si="5">E15/E9*100</f>
        <v>19.551681195516814</v>
      </c>
      <c r="F16" s="151">
        <v>39.473684210526315</v>
      </c>
      <c r="G16" s="151">
        <f t="shared" si="5"/>
        <v>38.118811881188122</v>
      </c>
      <c r="H16" s="151">
        <f t="shared" si="5"/>
        <v>38.383838383838381</v>
      </c>
      <c r="I16" s="151">
        <f t="shared" si="5"/>
        <v>42.998760842627014</v>
      </c>
      <c r="J16" s="151">
        <f t="shared" si="5"/>
        <v>43.719806763285021</v>
      </c>
      <c r="K16" s="151">
        <f t="shared" si="5"/>
        <v>42.654028436018962</v>
      </c>
      <c r="L16" s="151">
        <f t="shared" si="5"/>
        <v>45.350172215843862</v>
      </c>
      <c r="M16" s="151">
        <f t="shared" si="5"/>
        <v>45.382882882882889</v>
      </c>
      <c r="N16" s="151">
        <f t="shared" si="5"/>
        <v>44.188596491228068</v>
      </c>
      <c r="O16" s="151">
        <f t="shared" si="5"/>
        <v>44.127332601536772</v>
      </c>
      <c r="P16" s="151"/>
      <c r="Q16" s="151">
        <f t="shared" ref="Q16" si="6">Q15/Q9*100</f>
        <v>46.393972012917118</v>
      </c>
      <c r="R16" s="147">
        <f t="shared" si="0"/>
        <v>46.393972012917118</v>
      </c>
      <c r="S16" s="127" t="e">
        <f t="shared" si="1"/>
        <v>#DIV/0!</v>
      </c>
      <c r="T16" s="39"/>
    </row>
    <row r="17" spans="1:21" s="5" customFormat="1" ht="13.5" customHeight="1" x14ac:dyDescent="0.2">
      <c r="A17" s="122">
        <v>12</v>
      </c>
      <c r="B17" s="199" t="s">
        <v>21</v>
      </c>
      <c r="C17" s="199"/>
      <c r="D17" s="120" t="s">
        <v>13</v>
      </c>
      <c r="E17" s="38">
        <v>310</v>
      </c>
      <c r="F17" s="38">
        <v>205</v>
      </c>
      <c r="G17" s="38">
        <v>216</v>
      </c>
      <c r="H17" s="38">
        <v>340</v>
      </c>
      <c r="I17" s="38">
        <v>425</v>
      </c>
      <c r="J17" s="38">
        <v>453</v>
      </c>
      <c r="K17" s="38">
        <v>467</v>
      </c>
      <c r="L17" s="38"/>
      <c r="M17" s="38">
        <v>696</v>
      </c>
      <c r="N17" s="38">
        <v>719</v>
      </c>
      <c r="O17" s="38">
        <v>720</v>
      </c>
      <c r="P17" s="153"/>
      <c r="Q17" s="153">
        <v>882</v>
      </c>
      <c r="R17" s="147">
        <f t="shared" si="0"/>
        <v>882</v>
      </c>
      <c r="S17" s="127" t="e">
        <f t="shared" si="1"/>
        <v>#DIV/0!</v>
      </c>
      <c r="T17" s="39"/>
    </row>
    <row r="18" spans="1:21" s="5" customFormat="1" ht="13.5" customHeight="1" x14ac:dyDescent="0.2">
      <c r="A18" s="122">
        <v>13</v>
      </c>
      <c r="B18" s="213" t="s">
        <v>19</v>
      </c>
      <c r="C18" s="213"/>
      <c r="D18" s="120" t="s">
        <v>17</v>
      </c>
      <c r="E18" s="151">
        <f t="shared" ref="E18:I18" si="7">E17/E9*100</f>
        <v>38.605230386052305</v>
      </c>
      <c r="F18" s="151">
        <v>25.68922305764411</v>
      </c>
      <c r="G18" s="151">
        <f t="shared" si="7"/>
        <v>26.732673267326735</v>
      </c>
      <c r="H18" s="151">
        <f t="shared" si="7"/>
        <v>42.929292929292927</v>
      </c>
      <c r="I18" s="151">
        <f t="shared" si="7"/>
        <v>52.664188351920693</v>
      </c>
      <c r="J18" s="151">
        <f>J17/J9*100</f>
        <v>54.710144927536234</v>
      </c>
      <c r="K18" s="151">
        <f>K17/K9*100</f>
        <v>55.33175355450237</v>
      </c>
      <c r="L18" s="151">
        <f t="shared" ref="L18:O18" si="8">L17/L9*100</f>
        <v>0</v>
      </c>
      <c r="M18" s="151">
        <f t="shared" si="8"/>
        <v>78.378378378378372</v>
      </c>
      <c r="N18" s="151">
        <f t="shared" si="8"/>
        <v>78.837719298245617</v>
      </c>
      <c r="O18" s="151">
        <f t="shared" si="8"/>
        <v>79.034028540065862</v>
      </c>
      <c r="P18" s="151"/>
      <c r="Q18" s="151">
        <f>Q17/Q9*100</f>
        <v>94.940796555435952</v>
      </c>
      <c r="R18" s="147">
        <f t="shared" si="0"/>
        <v>94.940796555435952</v>
      </c>
      <c r="S18" s="127" t="e">
        <f t="shared" si="1"/>
        <v>#DIV/0!</v>
      </c>
      <c r="T18" s="39"/>
    </row>
    <row r="19" spans="1:21" s="5" customFormat="1" ht="18" customHeight="1" x14ac:dyDescent="0.2">
      <c r="A19" s="8">
        <v>14</v>
      </c>
      <c r="B19" s="209" t="s">
        <v>22</v>
      </c>
      <c r="C19" s="209"/>
      <c r="D19" s="9" t="s">
        <v>23</v>
      </c>
      <c r="E19" s="36">
        <v>2884</v>
      </c>
      <c r="F19" s="36">
        <v>2853</v>
      </c>
      <c r="G19" s="36">
        <v>2883</v>
      </c>
      <c r="H19" s="36">
        <v>2846</v>
      </c>
      <c r="I19" s="36">
        <v>2856</v>
      </c>
      <c r="J19" s="36">
        <v>2852</v>
      </c>
      <c r="K19" s="36">
        <v>2897</v>
      </c>
      <c r="L19" s="36">
        <v>2994</v>
      </c>
      <c r="M19" s="36">
        <f>M20+M21</f>
        <v>3024</v>
      </c>
      <c r="N19" s="36">
        <f t="shared" ref="N19" si="9">N20+N21</f>
        <v>3056</v>
      </c>
      <c r="O19" s="36">
        <v>3083</v>
      </c>
      <c r="P19" s="36">
        <v>3089</v>
      </c>
      <c r="Q19" s="36">
        <f>Q20+Q21</f>
        <v>3126</v>
      </c>
      <c r="R19" s="147">
        <f t="shared" si="0"/>
        <v>37</v>
      </c>
      <c r="S19" s="127">
        <f t="shared" si="1"/>
        <v>101.19779864033669</v>
      </c>
      <c r="T19" s="39"/>
    </row>
    <row r="20" spans="1:21" s="5" customFormat="1" ht="13.5" customHeight="1" x14ac:dyDescent="0.2">
      <c r="A20" s="122">
        <v>15</v>
      </c>
      <c r="B20" s="199" t="s">
        <v>24</v>
      </c>
      <c r="C20" s="199"/>
      <c r="D20" s="120" t="s">
        <v>23</v>
      </c>
      <c r="E20" s="35">
        <v>1452</v>
      </c>
      <c r="F20" s="35">
        <v>1435</v>
      </c>
      <c r="G20" s="36">
        <v>1450</v>
      </c>
      <c r="H20" s="36">
        <v>1426</v>
      </c>
      <c r="I20" s="36">
        <v>1431</v>
      </c>
      <c r="J20" s="36">
        <v>1418</v>
      </c>
      <c r="K20" s="36">
        <v>1450</v>
      </c>
      <c r="L20" s="36">
        <v>1494</v>
      </c>
      <c r="M20" s="36">
        <v>1509</v>
      </c>
      <c r="N20" s="36">
        <v>1528</v>
      </c>
      <c r="O20" s="36">
        <v>1542</v>
      </c>
      <c r="P20" s="36">
        <v>1544</v>
      </c>
      <c r="Q20" s="36">
        <v>1559</v>
      </c>
      <c r="R20" s="147">
        <f t="shared" si="0"/>
        <v>15</v>
      </c>
      <c r="S20" s="127">
        <f t="shared" si="1"/>
        <v>100.97150259067358</v>
      </c>
      <c r="T20" s="39"/>
    </row>
    <row r="21" spans="1:21" s="5" customFormat="1" ht="13.5" customHeight="1" x14ac:dyDescent="0.2">
      <c r="A21" s="122">
        <v>16</v>
      </c>
      <c r="B21" s="199" t="s">
        <v>25</v>
      </c>
      <c r="C21" s="199"/>
      <c r="D21" s="120" t="s">
        <v>23</v>
      </c>
      <c r="E21" s="35">
        <v>1432</v>
      </c>
      <c r="F21" s="35">
        <v>1418</v>
      </c>
      <c r="G21" s="36">
        <v>1433</v>
      </c>
      <c r="H21" s="36">
        <v>1420</v>
      </c>
      <c r="I21" s="36">
        <v>1425</v>
      </c>
      <c r="J21" s="36">
        <v>1434</v>
      </c>
      <c r="K21" s="36">
        <v>1447</v>
      </c>
      <c r="L21" s="36">
        <v>1500</v>
      </c>
      <c r="M21" s="36">
        <v>1515</v>
      </c>
      <c r="N21" s="36">
        <v>1528</v>
      </c>
      <c r="O21" s="36">
        <v>1541</v>
      </c>
      <c r="P21" s="36">
        <v>1545</v>
      </c>
      <c r="Q21" s="36">
        <v>1567</v>
      </c>
      <c r="R21" s="147">
        <f t="shared" si="0"/>
        <v>22</v>
      </c>
      <c r="S21" s="127">
        <f t="shared" si="1"/>
        <v>101.42394822006473</v>
      </c>
      <c r="T21" s="39"/>
    </row>
    <row r="22" spans="1:21" s="5" customFormat="1" ht="13.5" customHeight="1" x14ac:dyDescent="0.2">
      <c r="A22" s="122">
        <v>17</v>
      </c>
      <c r="B22" s="199" t="s">
        <v>26</v>
      </c>
      <c r="C22" s="199"/>
      <c r="D22" s="120" t="s">
        <v>23</v>
      </c>
      <c r="E22" s="36">
        <v>919</v>
      </c>
      <c r="F22" s="36">
        <v>639</v>
      </c>
      <c r="G22" s="36">
        <v>607</v>
      </c>
      <c r="H22" s="36">
        <v>787</v>
      </c>
      <c r="I22" s="36">
        <v>1013</v>
      </c>
      <c r="J22" s="36">
        <v>1268</v>
      </c>
      <c r="K22" s="36">
        <v>1292</v>
      </c>
      <c r="L22" s="36">
        <v>1758</v>
      </c>
      <c r="M22" s="36">
        <v>1300</v>
      </c>
      <c r="N22" s="36">
        <v>1340</v>
      </c>
      <c r="O22" s="36">
        <v>1133</v>
      </c>
      <c r="P22" s="36">
        <v>1116</v>
      </c>
      <c r="Q22" s="36">
        <v>862</v>
      </c>
      <c r="R22" s="147">
        <f t="shared" si="0"/>
        <v>-254</v>
      </c>
      <c r="S22" s="127">
        <f t="shared" si="1"/>
        <v>77.240143369175627</v>
      </c>
      <c r="T22" s="40"/>
      <c r="U22" s="118"/>
    </row>
    <row r="23" spans="1:21" s="5" customFormat="1" ht="13.5" customHeight="1" x14ac:dyDescent="0.2">
      <c r="A23" s="122">
        <v>18</v>
      </c>
      <c r="B23" s="212" t="s">
        <v>15</v>
      </c>
      <c r="C23" s="212"/>
      <c r="D23" s="120" t="s">
        <v>23</v>
      </c>
      <c r="E23" s="36">
        <v>1965</v>
      </c>
      <c r="F23" s="36">
        <v>2214</v>
      </c>
      <c r="G23" s="36">
        <v>2276</v>
      </c>
      <c r="H23" s="36">
        <v>2059</v>
      </c>
      <c r="I23" s="36">
        <v>1843</v>
      </c>
      <c r="J23" s="36">
        <v>1584</v>
      </c>
      <c r="K23" s="36">
        <v>1605</v>
      </c>
      <c r="L23" s="36">
        <v>1236</v>
      </c>
      <c r="M23" s="36">
        <v>1724</v>
      </c>
      <c r="N23" s="36">
        <v>1716</v>
      </c>
      <c r="O23" s="36">
        <v>1950</v>
      </c>
      <c r="P23" s="36">
        <v>1973</v>
      </c>
      <c r="Q23" s="36">
        <v>2264</v>
      </c>
      <c r="R23" s="147">
        <f t="shared" si="0"/>
        <v>291</v>
      </c>
      <c r="S23" s="127">
        <f t="shared" si="1"/>
        <v>114.74911302584896</v>
      </c>
      <c r="T23" s="40"/>
    </row>
    <row r="24" spans="1:21" s="5" customFormat="1" ht="13.5" customHeight="1" x14ac:dyDescent="0.2">
      <c r="A24" s="122">
        <v>19</v>
      </c>
      <c r="B24" s="199" t="s">
        <v>27</v>
      </c>
      <c r="C24" s="199"/>
      <c r="D24" s="120" t="s">
        <v>23</v>
      </c>
      <c r="E24" s="36">
        <v>826</v>
      </c>
      <c r="F24" s="36">
        <v>817</v>
      </c>
      <c r="G24" s="36">
        <v>824</v>
      </c>
      <c r="H24" s="36">
        <v>809</v>
      </c>
      <c r="I24" s="36">
        <v>815</v>
      </c>
      <c r="J24" s="36">
        <v>802</v>
      </c>
      <c r="K24" s="36">
        <v>821</v>
      </c>
      <c r="L24" s="36">
        <v>849</v>
      </c>
      <c r="M24" s="36">
        <v>835</v>
      </c>
      <c r="N24" s="36">
        <v>835</v>
      </c>
      <c r="O24" s="36">
        <v>840</v>
      </c>
      <c r="P24" s="36">
        <v>866</v>
      </c>
      <c r="Q24" s="36">
        <v>877</v>
      </c>
      <c r="R24" s="147">
        <f t="shared" si="0"/>
        <v>11</v>
      </c>
      <c r="S24" s="127">
        <f t="shared" si="1"/>
        <v>101.27020785219401</v>
      </c>
      <c r="T24" s="40"/>
      <c r="U24" s="118"/>
    </row>
    <row r="25" spans="1:21" s="16" customFormat="1" ht="13.5" customHeight="1" x14ac:dyDescent="0.2">
      <c r="A25" s="122">
        <v>20</v>
      </c>
      <c r="B25" s="211" t="s">
        <v>28</v>
      </c>
      <c r="C25" s="211"/>
      <c r="D25" s="120" t="s">
        <v>23</v>
      </c>
      <c r="E25" s="35">
        <v>1893</v>
      </c>
      <c r="F25" s="35">
        <v>1868</v>
      </c>
      <c r="G25" s="36">
        <f>1094+801</f>
        <v>1895</v>
      </c>
      <c r="H25" s="36">
        <f>1052+833</f>
        <v>1885</v>
      </c>
      <c r="I25" s="36">
        <v>1882</v>
      </c>
      <c r="J25" s="36">
        <v>1888</v>
      </c>
      <c r="K25" s="36">
        <v>1916</v>
      </c>
      <c r="L25" s="36">
        <f>1030+939</f>
        <v>1969</v>
      </c>
      <c r="M25" s="36">
        <f>1030+979</f>
        <v>2009</v>
      </c>
      <c r="N25" s="36">
        <v>2027</v>
      </c>
      <c r="O25" s="36">
        <v>2046</v>
      </c>
      <c r="P25" s="36">
        <v>2026</v>
      </c>
      <c r="Q25" s="36">
        <v>992</v>
      </c>
      <c r="R25" s="147">
        <f t="shared" si="0"/>
        <v>-1034</v>
      </c>
      <c r="S25" s="127">
        <f t="shared" si="1"/>
        <v>48.963474827245804</v>
      </c>
      <c r="T25" s="41"/>
    </row>
    <row r="26" spans="1:21" s="16" customFormat="1" ht="13.5" customHeight="1" x14ac:dyDescent="0.2">
      <c r="A26" s="122">
        <v>21</v>
      </c>
      <c r="B26" s="211" t="s">
        <v>29</v>
      </c>
      <c r="C26" s="211"/>
      <c r="D26" s="120" t="s">
        <v>23</v>
      </c>
      <c r="E26" s="36">
        <v>165</v>
      </c>
      <c r="F26" s="36">
        <v>168</v>
      </c>
      <c r="G26" s="36">
        <v>164</v>
      </c>
      <c r="H26" s="36">
        <v>152</v>
      </c>
      <c r="I26" s="36">
        <v>159</v>
      </c>
      <c r="J26" s="36">
        <v>162</v>
      </c>
      <c r="K26" s="36">
        <v>160</v>
      </c>
      <c r="L26" s="36">
        <v>176</v>
      </c>
      <c r="M26" s="36">
        <v>180</v>
      </c>
      <c r="N26" s="36">
        <v>194</v>
      </c>
      <c r="O26" s="36">
        <v>197</v>
      </c>
      <c r="P26" s="36">
        <v>197</v>
      </c>
      <c r="Q26" s="36">
        <v>221</v>
      </c>
      <c r="R26" s="147">
        <f t="shared" si="0"/>
        <v>24</v>
      </c>
      <c r="S26" s="127">
        <f t="shared" si="1"/>
        <v>112.18274111675126</v>
      </c>
      <c r="T26" s="41"/>
    </row>
    <row r="27" spans="1:21" s="16" customFormat="1" ht="13.5" customHeight="1" x14ac:dyDescent="0.2">
      <c r="A27" s="122">
        <v>22</v>
      </c>
      <c r="B27" s="199" t="s">
        <v>30</v>
      </c>
      <c r="C27" s="199"/>
      <c r="D27" s="120" t="s">
        <v>23</v>
      </c>
      <c r="E27" s="36">
        <v>2</v>
      </c>
      <c r="F27" s="36">
        <v>2</v>
      </c>
      <c r="G27" s="36">
        <v>2</v>
      </c>
      <c r="H27" s="36">
        <v>1</v>
      </c>
      <c r="I27" s="36">
        <v>1</v>
      </c>
      <c r="J27" s="36">
        <v>0</v>
      </c>
      <c r="K27" s="36">
        <v>2</v>
      </c>
      <c r="L27" s="36">
        <v>2</v>
      </c>
      <c r="M27" s="36">
        <v>2</v>
      </c>
      <c r="N27" s="36">
        <v>2</v>
      </c>
      <c r="O27" s="36">
        <v>2</v>
      </c>
      <c r="P27" s="36">
        <v>2</v>
      </c>
      <c r="Q27" s="36">
        <v>2</v>
      </c>
      <c r="R27" s="147">
        <f t="shared" si="0"/>
        <v>0</v>
      </c>
      <c r="S27" s="127">
        <f t="shared" si="1"/>
        <v>100</v>
      </c>
      <c r="T27" s="39"/>
    </row>
    <row r="28" spans="1:21" s="16" customFormat="1" ht="13.5" customHeight="1" x14ac:dyDescent="0.2">
      <c r="A28" s="122">
        <v>23</v>
      </c>
      <c r="B28" s="199" t="s">
        <v>31</v>
      </c>
      <c r="C28" s="199"/>
      <c r="D28" s="120" t="s">
        <v>23</v>
      </c>
      <c r="E28" s="36">
        <v>30</v>
      </c>
      <c r="F28" s="36">
        <v>43</v>
      </c>
      <c r="G28" s="36">
        <v>45</v>
      </c>
      <c r="H28" s="36">
        <v>25</v>
      </c>
      <c r="I28" s="36">
        <v>31</v>
      </c>
      <c r="J28" s="36">
        <v>41</v>
      </c>
      <c r="K28" s="36">
        <v>37</v>
      </c>
      <c r="L28" s="36">
        <v>31</v>
      </c>
      <c r="M28" s="36">
        <v>26</v>
      </c>
      <c r="N28" s="36">
        <v>30</v>
      </c>
      <c r="O28" s="36">
        <v>35</v>
      </c>
      <c r="P28" s="36">
        <v>41</v>
      </c>
      <c r="Q28" s="36">
        <v>44</v>
      </c>
      <c r="R28" s="147">
        <f t="shared" si="0"/>
        <v>3</v>
      </c>
      <c r="S28" s="127">
        <f t="shared" si="1"/>
        <v>107.31707317073172</v>
      </c>
      <c r="T28" s="41"/>
    </row>
    <row r="29" spans="1:21" s="16" customFormat="1" ht="13.5" customHeight="1" x14ac:dyDescent="0.2">
      <c r="A29" s="122">
        <v>24</v>
      </c>
      <c r="B29" s="199" t="s">
        <v>32</v>
      </c>
      <c r="C29" s="199"/>
      <c r="D29" s="120" t="s">
        <v>23</v>
      </c>
      <c r="E29" s="36">
        <v>55</v>
      </c>
      <c r="F29" s="36">
        <v>72</v>
      </c>
      <c r="G29" s="36">
        <v>93</v>
      </c>
      <c r="H29" s="36">
        <v>85</v>
      </c>
      <c r="I29" s="36">
        <v>82</v>
      </c>
      <c r="J29" s="36">
        <v>83</v>
      </c>
      <c r="K29" s="36">
        <v>80</v>
      </c>
      <c r="L29" s="36">
        <v>73</v>
      </c>
      <c r="M29" s="36">
        <v>87</v>
      </c>
      <c r="N29" s="36">
        <v>89</v>
      </c>
      <c r="O29" s="36">
        <v>136</v>
      </c>
      <c r="P29" s="36">
        <v>107</v>
      </c>
      <c r="Q29" s="36">
        <v>114</v>
      </c>
      <c r="R29" s="147">
        <f t="shared" si="0"/>
        <v>7</v>
      </c>
      <c r="S29" s="127">
        <f t="shared" si="1"/>
        <v>106.54205607476635</v>
      </c>
      <c r="T29" s="41"/>
    </row>
    <row r="30" spans="1:21" s="16" customFormat="1" ht="13.5" customHeight="1" x14ac:dyDescent="0.2">
      <c r="A30" s="122">
        <v>25</v>
      </c>
      <c r="B30" s="199" t="s">
        <v>33</v>
      </c>
      <c r="C30" s="199"/>
      <c r="D30" s="120" t="s">
        <v>23</v>
      </c>
      <c r="E30" s="36">
        <v>6</v>
      </c>
      <c r="F30" s="36">
        <v>5</v>
      </c>
      <c r="G30" s="36">
        <v>12</v>
      </c>
      <c r="H30" s="36">
        <v>3</v>
      </c>
      <c r="I30" s="36">
        <v>10</v>
      </c>
      <c r="J30" s="36">
        <v>18</v>
      </c>
      <c r="K30" s="36">
        <v>29</v>
      </c>
      <c r="L30" s="36">
        <v>28</v>
      </c>
      <c r="M30" s="36">
        <v>16</v>
      </c>
      <c r="N30" s="36">
        <v>23</v>
      </c>
      <c r="O30" s="15">
        <v>24</v>
      </c>
      <c r="P30" s="15">
        <v>7</v>
      </c>
      <c r="Q30" s="36">
        <v>59</v>
      </c>
      <c r="R30" s="147">
        <f t="shared" si="0"/>
        <v>52</v>
      </c>
      <c r="S30" s="127">
        <f t="shared" si="1"/>
        <v>842.85714285714289</v>
      </c>
      <c r="T30" s="41"/>
    </row>
    <row r="31" spans="1:21" s="16" customFormat="1" ht="13.5" customHeight="1" x14ac:dyDescent="0.2">
      <c r="A31" s="122">
        <v>26</v>
      </c>
      <c r="B31" s="199" t="s">
        <v>34</v>
      </c>
      <c r="C31" s="199"/>
      <c r="D31" s="120" t="s">
        <v>23</v>
      </c>
      <c r="E31" s="36">
        <v>30</v>
      </c>
      <c r="F31" s="36">
        <v>50</v>
      </c>
      <c r="G31" s="36">
        <v>21</v>
      </c>
      <c r="H31" s="36">
        <v>83</v>
      </c>
      <c r="I31" s="36">
        <v>33</v>
      </c>
      <c r="J31" s="36">
        <v>43</v>
      </c>
      <c r="K31" s="36">
        <v>49</v>
      </c>
      <c r="L31" s="36">
        <v>32</v>
      </c>
      <c r="M31" s="36">
        <v>37</v>
      </c>
      <c r="N31" s="36">
        <v>32</v>
      </c>
      <c r="O31" s="15">
        <v>19</v>
      </c>
      <c r="P31" s="7"/>
      <c r="Q31" s="7"/>
      <c r="R31" s="147">
        <f t="shared" si="0"/>
        <v>0</v>
      </c>
      <c r="S31" s="127" t="e">
        <f t="shared" si="1"/>
        <v>#DIV/0!</v>
      </c>
      <c r="T31" s="41"/>
    </row>
    <row r="32" spans="1:21" s="16" customFormat="1" ht="13.5" customHeight="1" x14ac:dyDescent="0.2">
      <c r="A32" s="122">
        <v>27</v>
      </c>
      <c r="B32" s="199" t="s">
        <v>35</v>
      </c>
      <c r="C32" s="199"/>
      <c r="D32" s="120" t="s">
        <v>23</v>
      </c>
      <c r="E32" s="36">
        <v>1232</v>
      </c>
      <c r="F32" s="36">
        <v>1179</v>
      </c>
      <c r="G32" s="36">
        <v>1187</v>
      </c>
      <c r="H32" s="36">
        <v>1261</v>
      </c>
      <c r="I32" s="36">
        <v>1250</v>
      </c>
      <c r="J32" s="36">
        <v>1250</v>
      </c>
      <c r="K32" s="36">
        <v>1260</v>
      </c>
      <c r="L32" s="36"/>
      <c r="M32" s="36">
        <v>1379</v>
      </c>
      <c r="N32" s="36">
        <v>1378</v>
      </c>
      <c r="O32" s="109"/>
      <c r="P32" s="109"/>
      <c r="Q32" s="109"/>
      <c r="R32" s="147">
        <f t="shared" si="0"/>
        <v>0</v>
      </c>
      <c r="S32" s="127" t="e">
        <f t="shared" si="1"/>
        <v>#DIV/0!</v>
      </c>
      <c r="T32" s="41"/>
    </row>
    <row r="33" spans="1:20" s="16" customFormat="1" ht="13.5" customHeight="1" x14ac:dyDescent="0.2">
      <c r="A33" s="122">
        <v>28</v>
      </c>
      <c r="B33" s="199" t="s">
        <v>36</v>
      </c>
      <c r="C33" s="199"/>
      <c r="D33" s="120" t="s">
        <v>23</v>
      </c>
      <c r="E33" s="36">
        <v>5</v>
      </c>
      <c r="F33" s="36">
        <v>4</v>
      </c>
      <c r="G33" s="36">
        <v>9</v>
      </c>
      <c r="H33" s="36">
        <v>11</v>
      </c>
      <c r="I33" s="36">
        <v>6</v>
      </c>
      <c r="J33" s="36">
        <v>24</v>
      </c>
      <c r="K33" s="36">
        <v>9</v>
      </c>
      <c r="L33" s="36">
        <v>10</v>
      </c>
      <c r="M33" s="36">
        <v>36</v>
      </c>
      <c r="N33" s="36">
        <v>27</v>
      </c>
      <c r="O33" s="36">
        <v>29</v>
      </c>
      <c r="P33" s="36">
        <v>46</v>
      </c>
      <c r="Q33" s="36">
        <v>35</v>
      </c>
      <c r="R33" s="147">
        <f t="shared" si="0"/>
        <v>-11</v>
      </c>
      <c r="S33" s="127">
        <f t="shared" si="1"/>
        <v>76.08695652173914</v>
      </c>
      <c r="T33" s="41"/>
    </row>
    <row r="34" spans="1:20" s="16" customFormat="1" ht="13.5" customHeight="1" x14ac:dyDescent="0.2">
      <c r="A34" s="122">
        <v>29</v>
      </c>
      <c r="B34" s="199" t="s">
        <v>37</v>
      </c>
      <c r="C34" s="199"/>
      <c r="D34" s="120" t="s">
        <v>23</v>
      </c>
      <c r="E34" s="36">
        <v>158</v>
      </c>
      <c r="F34" s="36">
        <v>200</v>
      </c>
      <c r="G34" s="36">
        <v>178</v>
      </c>
      <c r="H34" s="36">
        <v>217</v>
      </c>
      <c r="I34" s="36">
        <v>86</v>
      </c>
      <c r="J34" s="36">
        <v>110</v>
      </c>
      <c r="K34" s="36">
        <v>42</v>
      </c>
      <c r="L34" s="36">
        <v>38</v>
      </c>
      <c r="M34" s="36">
        <v>143</v>
      </c>
      <c r="N34" s="36">
        <v>63</v>
      </c>
      <c r="O34" s="36">
        <v>123</v>
      </c>
      <c r="P34" s="36">
        <v>120</v>
      </c>
      <c r="Q34" s="36">
        <v>55</v>
      </c>
      <c r="R34" s="147">
        <f t="shared" si="0"/>
        <v>-65</v>
      </c>
      <c r="S34" s="127">
        <f t="shared" si="1"/>
        <v>45.833333333333329</v>
      </c>
      <c r="T34" s="41"/>
    </row>
    <row r="35" spans="1:20" s="16" customFormat="1" ht="21" customHeight="1" x14ac:dyDescent="0.2">
      <c r="A35" s="122">
        <v>30</v>
      </c>
      <c r="B35" s="199" t="s">
        <v>38</v>
      </c>
      <c r="C35" s="199"/>
      <c r="D35" s="120" t="s">
        <v>23</v>
      </c>
      <c r="E35" s="36">
        <v>148</v>
      </c>
      <c r="F35" s="36">
        <v>193</v>
      </c>
      <c r="G35" s="36">
        <v>173</v>
      </c>
      <c r="H35" s="36">
        <v>215</v>
      </c>
      <c r="I35" s="36">
        <v>84</v>
      </c>
      <c r="J35" s="36">
        <v>31</v>
      </c>
      <c r="K35" s="36">
        <v>25</v>
      </c>
      <c r="L35" s="36">
        <v>17</v>
      </c>
      <c r="M35" s="36">
        <v>29</v>
      </c>
      <c r="N35" s="36">
        <v>21</v>
      </c>
      <c r="O35" s="36">
        <v>57</v>
      </c>
      <c r="P35" s="36">
        <v>19</v>
      </c>
      <c r="Q35" s="36">
        <v>37</v>
      </c>
      <c r="R35" s="147">
        <f t="shared" si="0"/>
        <v>18</v>
      </c>
      <c r="S35" s="127">
        <f t="shared" si="1"/>
        <v>194.73684210526315</v>
      </c>
      <c r="T35" s="41"/>
    </row>
    <row r="36" spans="1:20" s="16" customFormat="1" ht="13.5" customHeight="1" x14ac:dyDescent="0.2">
      <c r="A36" s="122">
        <v>31</v>
      </c>
      <c r="B36" s="199" t="s">
        <v>39</v>
      </c>
      <c r="C36" s="199"/>
      <c r="D36" s="120" t="s">
        <v>40</v>
      </c>
      <c r="E36" s="42">
        <v>335.6</v>
      </c>
      <c r="F36" s="42">
        <v>463.1</v>
      </c>
      <c r="G36" s="42">
        <v>693.7</v>
      </c>
      <c r="H36" s="42">
        <v>1067.7</v>
      </c>
      <c r="I36" s="42">
        <v>1437.1</v>
      </c>
      <c r="J36" s="42">
        <v>1906.9</v>
      </c>
      <c r="K36" s="42">
        <v>2120.3000000000002</v>
      </c>
      <c r="L36" s="42">
        <v>2087.4</v>
      </c>
      <c r="M36" s="42">
        <v>1320.3</v>
      </c>
      <c r="N36" s="42">
        <v>2616.6999999999998</v>
      </c>
      <c r="O36" s="42">
        <v>3435</v>
      </c>
      <c r="P36" s="42">
        <v>3816.2</v>
      </c>
      <c r="Q36" s="42"/>
      <c r="R36" s="147">
        <f t="shared" si="0"/>
        <v>-3816.2</v>
      </c>
      <c r="S36" s="127">
        <f t="shared" si="1"/>
        <v>0</v>
      </c>
      <c r="T36" s="41"/>
    </row>
    <row r="37" spans="1:20" s="16" customFormat="1" ht="13.5" customHeight="1" x14ac:dyDescent="0.2">
      <c r="A37" s="122">
        <v>32</v>
      </c>
      <c r="B37" s="208" t="s">
        <v>41</v>
      </c>
      <c r="C37" s="208"/>
      <c r="D37" s="120" t="s">
        <v>40</v>
      </c>
      <c r="E37" s="42">
        <v>222.5</v>
      </c>
      <c r="F37" s="42">
        <v>230.7</v>
      </c>
      <c r="G37" s="42">
        <v>401.9</v>
      </c>
      <c r="H37" s="42">
        <v>841.5</v>
      </c>
      <c r="I37" s="42">
        <v>976.4</v>
      </c>
      <c r="J37" s="42">
        <v>1501.5</v>
      </c>
      <c r="K37" s="42">
        <v>2079.1999999999998</v>
      </c>
      <c r="L37" s="42">
        <v>2282</v>
      </c>
      <c r="M37" s="42">
        <v>2454.6</v>
      </c>
      <c r="N37" s="42">
        <v>3173</v>
      </c>
      <c r="O37" s="42">
        <v>3714.8</v>
      </c>
      <c r="P37" s="42">
        <v>3768.1</v>
      </c>
      <c r="Q37" s="42"/>
      <c r="R37" s="147">
        <f t="shared" si="0"/>
        <v>-3768.1</v>
      </c>
      <c r="S37" s="127">
        <f t="shared" si="1"/>
        <v>0</v>
      </c>
      <c r="T37" s="41"/>
    </row>
    <row r="38" spans="1:20" s="16" customFormat="1" ht="13.5" customHeight="1" x14ac:dyDescent="0.2">
      <c r="A38" s="122">
        <v>33</v>
      </c>
      <c r="B38" s="199" t="s">
        <v>42</v>
      </c>
      <c r="C38" s="199"/>
      <c r="D38" s="120" t="s">
        <v>40</v>
      </c>
      <c r="E38" s="42">
        <v>20.7</v>
      </c>
      <c r="F38" s="42">
        <v>38.5</v>
      </c>
      <c r="G38" s="42">
        <v>33.200000000000003</v>
      </c>
      <c r="H38" s="42">
        <v>58.3</v>
      </c>
      <c r="I38" s="42">
        <v>100.6</v>
      </c>
      <c r="J38" s="42">
        <v>104.4</v>
      </c>
      <c r="K38" s="42">
        <v>106.7</v>
      </c>
      <c r="L38" s="42">
        <v>120.8</v>
      </c>
      <c r="M38" s="42">
        <v>139.4</v>
      </c>
      <c r="N38" s="42">
        <v>173.1</v>
      </c>
      <c r="O38" s="18">
        <v>1901.9</v>
      </c>
      <c r="P38" s="18">
        <v>1959.2</v>
      </c>
      <c r="Q38" s="18">
        <v>2346</v>
      </c>
      <c r="R38" s="147">
        <f t="shared" si="0"/>
        <v>386.79999999999995</v>
      </c>
      <c r="S38" s="127">
        <f t="shared" si="1"/>
        <v>119.74275214373213</v>
      </c>
      <c r="T38" s="41"/>
    </row>
    <row r="39" spans="1:20" s="16" customFormat="1" ht="13.5" customHeight="1" x14ac:dyDescent="0.2">
      <c r="A39" s="122">
        <v>34</v>
      </c>
      <c r="B39" s="208" t="s">
        <v>43</v>
      </c>
      <c r="C39" s="208"/>
      <c r="D39" s="120" t="s">
        <v>40</v>
      </c>
      <c r="E39" s="42">
        <v>130.6</v>
      </c>
      <c r="F39" s="42">
        <v>116.4</v>
      </c>
      <c r="G39" s="42">
        <v>131</v>
      </c>
      <c r="H39" s="42">
        <v>177.5</v>
      </c>
      <c r="I39" s="42">
        <v>238.4</v>
      </c>
      <c r="J39" s="42">
        <v>1534.1</v>
      </c>
      <c r="K39" s="42">
        <v>1843.2</v>
      </c>
      <c r="L39" s="42">
        <v>1487.1</v>
      </c>
      <c r="M39" s="42">
        <v>1894.6</v>
      </c>
      <c r="N39" s="42">
        <v>1762.6</v>
      </c>
      <c r="O39" s="42">
        <v>1820.8</v>
      </c>
      <c r="P39" s="42">
        <v>2273</v>
      </c>
      <c r="Q39" s="42">
        <v>2390.6999999999998</v>
      </c>
      <c r="R39" s="147">
        <f t="shared" si="0"/>
        <v>117.69999999999982</v>
      </c>
      <c r="S39" s="127">
        <f t="shared" si="1"/>
        <v>105.17817861856575</v>
      </c>
      <c r="T39" s="41"/>
    </row>
    <row r="40" spans="1:20" s="16" customFormat="1" ht="18" customHeight="1" x14ac:dyDescent="0.2">
      <c r="A40" s="8">
        <v>35</v>
      </c>
      <c r="B40" s="209" t="s">
        <v>44</v>
      </c>
      <c r="C40" s="209"/>
      <c r="D40" s="9" t="s">
        <v>13</v>
      </c>
      <c r="E40" s="38">
        <v>716</v>
      </c>
      <c r="F40" s="38">
        <v>711</v>
      </c>
      <c r="G40" s="38">
        <v>720</v>
      </c>
      <c r="H40" s="38">
        <v>683</v>
      </c>
      <c r="I40" s="38">
        <v>700</v>
      </c>
      <c r="J40" s="38">
        <v>721</v>
      </c>
      <c r="K40" s="38">
        <v>725</v>
      </c>
      <c r="L40" s="38">
        <f>L41+L43+L45+L47</f>
        <v>729</v>
      </c>
      <c r="M40" s="38">
        <f>M41+M43+M45+M47</f>
        <v>748</v>
      </c>
      <c r="N40" s="38">
        <v>769</v>
      </c>
      <c r="O40" s="38">
        <v>768</v>
      </c>
      <c r="P40" s="38">
        <v>767</v>
      </c>
      <c r="Q40" s="153">
        <v>795</v>
      </c>
      <c r="R40" s="147">
        <f>Q40-P40</f>
        <v>28</v>
      </c>
      <c r="S40" s="127">
        <f t="shared" si="1"/>
        <v>103.65058670143416</v>
      </c>
      <c r="T40" s="41"/>
    </row>
    <row r="41" spans="1:20" s="16" customFormat="1" ht="13.5" customHeight="1" x14ac:dyDescent="0.2">
      <c r="A41" s="122">
        <v>36</v>
      </c>
      <c r="B41" s="202" t="s">
        <v>45</v>
      </c>
      <c r="C41" s="19" t="s">
        <v>12</v>
      </c>
      <c r="D41" s="120" t="s">
        <v>13</v>
      </c>
      <c r="E41" s="36">
        <f>52+100+74+142+182</f>
        <v>550</v>
      </c>
      <c r="F41" s="36">
        <v>519</v>
      </c>
      <c r="G41" s="36">
        <f>49+66+73+129+173</f>
        <v>490</v>
      </c>
      <c r="H41" s="36">
        <f>40+72+59+121+162</f>
        <v>454</v>
      </c>
      <c r="I41" s="36">
        <v>450</v>
      </c>
      <c r="J41" s="36">
        <v>456</v>
      </c>
      <c r="K41" s="36">
        <v>433</v>
      </c>
      <c r="L41" s="36">
        <v>405</v>
      </c>
      <c r="M41" s="36">
        <f>153+275</f>
        <v>428</v>
      </c>
      <c r="N41" s="36">
        <v>412</v>
      </c>
      <c r="O41" s="36">
        <v>404</v>
      </c>
      <c r="P41" s="36">
        <v>390</v>
      </c>
      <c r="Q41" s="109">
        <v>407</v>
      </c>
      <c r="R41" s="147">
        <f t="shared" si="0"/>
        <v>17</v>
      </c>
      <c r="S41" s="127">
        <f t="shared" si="1"/>
        <v>104.35897435897436</v>
      </c>
      <c r="T41" s="41"/>
    </row>
    <row r="42" spans="1:20" s="16" customFormat="1" ht="13.5" customHeight="1" x14ac:dyDescent="0.2">
      <c r="A42" s="122">
        <v>37</v>
      </c>
      <c r="B42" s="202"/>
      <c r="C42" s="19" t="s">
        <v>46</v>
      </c>
      <c r="D42" s="120" t="s">
        <v>17</v>
      </c>
      <c r="E42" s="42">
        <f t="shared" ref="E42:K42" si="10">E41/E40*100</f>
        <v>76.815642458100569</v>
      </c>
      <c r="F42" s="42">
        <v>72.995780590717303</v>
      </c>
      <c r="G42" s="42">
        <f t="shared" si="10"/>
        <v>68.055555555555557</v>
      </c>
      <c r="H42" s="42">
        <f t="shared" si="10"/>
        <v>66.471449487554906</v>
      </c>
      <c r="I42" s="42">
        <f t="shared" si="10"/>
        <v>64.285714285714292</v>
      </c>
      <c r="J42" s="42">
        <f t="shared" si="10"/>
        <v>63.245492371705971</v>
      </c>
      <c r="K42" s="42">
        <f t="shared" si="10"/>
        <v>59.724137931034484</v>
      </c>
      <c r="L42" s="42">
        <f>L41/L40*100</f>
        <v>55.555555555555557</v>
      </c>
      <c r="M42" s="42">
        <f>M41/M40*100</f>
        <v>57.219251336898388</v>
      </c>
      <c r="N42" s="42">
        <f>N41/N40*100</f>
        <v>53.576072821846552</v>
      </c>
      <c r="O42" s="42">
        <f t="shared" ref="O42:Q42" si="11">O41/O40*100</f>
        <v>52.604166666666664</v>
      </c>
      <c r="P42" s="42">
        <f t="shared" si="11"/>
        <v>50.847457627118644</v>
      </c>
      <c r="Q42" s="159">
        <f t="shared" si="11"/>
        <v>51.19496855345912</v>
      </c>
      <c r="R42" s="147">
        <f t="shared" si="0"/>
        <v>0.34751092634047609</v>
      </c>
      <c r="S42" s="127">
        <f t="shared" si="1"/>
        <v>100.68343815513627</v>
      </c>
      <c r="T42" s="42"/>
    </row>
    <row r="43" spans="1:20" s="16" customFormat="1" ht="13.5" customHeight="1" x14ac:dyDescent="0.2">
      <c r="A43" s="122">
        <v>38</v>
      </c>
      <c r="B43" s="202" t="s">
        <v>47</v>
      </c>
      <c r="C43" s="19" t="s">
        <v>12</v>
      </c>
      <c r="D43" s="120" t="s">
        <v>13</v>
      </c>
      <c r="E43" s="36">
        <v>139</v>
      </c>
      <c r="F43" s="36">
        <v>152</v>
      </c>
      <c r="G43" s="36">
        <v>180</v>
      </c>
      <c r="H43" s="36">
        <v>180</v>
      </c>
      <c r="I43" s="36">
        <v>197</v>
      </c>
      <c r="J43" s="36">
        <v>214</v>
      </c>
      <c r="K43" s="36">
        <v>222</v>
      </c>
      <c r="L43" s="36">
        <v>220</v>
      </c>
      <c r="M43" s="36">
        <v>218</v>
      </c>
      <c r="N43" s="36">
        <v>232</v>
      </c>
      <c r="O43" s="36">
        <v>223</v>
      </c>
      <c r="P43" s="36">
        <v>234</v>
      </c>
      <c r="Q43" s="109">
        <v>254</v>
      </c>
      <c r="R43" s="147">
        <f t="shared" si="0"/>
        <v>20</v>
      </c>
      <c r="S43" s="127">
        <f t="shared" si="1"/>
        <v>108.54700854700855</v>
      </c>
      <c r="T43" s="41"/>
    </row>
    <row r="44" spans="1:20" s="16" customFormat="1" ht="13.5" customHeight="1" x14ac:dyDescent="0.2">
      <c r="A44" s="122">
        <v>39</v>
      </c>
      <c r="B44" s="202"/>
      <c r="C44" s="19" t="s">
        <v>46</v>
      </c>
      <c r="D44" s="120" t="s">
        <v>17</v>
      </c>
      <c r="E44" s="42">
        <f t="shared" ref="E44:K44" si="12">E43/E40*100</f>
        <v>19.41340782122905</v>
      </c>
      <c r="F44" s="42">
        <v>21.378340365682138</v>
      </c>
      <c r="G44" s="42">
        <f t="shared" si="12"/>
        <v>25</v>
      </c>
      <c r="H44" s="42">
        <f t="shared" si="12"/>
        <v>26.354319180087849</v>
      </c>
      <c r="I44" s="42">
        <f t="shared" si="12"/>
        <v>28.142857142857142</v>
      </c>
      <c r="J44" s="42">
        <f t="shared" si="12"/>
        <v>29.680998613037445</v>
      </c>
      <c r="K44" s="42">
        <f t="shared" si="12"/>
        <v>30.620689655172413</v>
      </c>
      <c r="L44" s="42">
        <f>L43/L40*100</f>
        <v>30.178326474622768</v>
      </c>
      <c r="M44" s="42">
        <f>M43/M40*100</f>
        <v>29.144385026737968</v>
      </c>
      <c r="N44" s="42">
        <f>N43/N40*100</f>
        <v>30.169050715214563</v>
      </c>
      <c r="O44" s="42">
        <f t="shared" ref="O44:Q44" si="13">O43/O40*100</f>
        <v>29.036458333333332</v>
      </c>
      <c r="P44" s="42">
        <f t="shared" si="13"/>
        <v>30.508474576271187</v>
      </c>
      <c r="Q44" s="159">
        <f t="shared" si="13"/>
        <v>31.949685534591193</v>
      </c>
      <c r="R44" s="147">
        <f t="shared" si="0"/>
        <v>1.4412109583200063</v>
      </c>
      <c r="S44" s="127">
        <f t="shared" si="1"/>
        <v>104.72396925227112</v>
      </c>
      <c r="T44" s="42"/>
    </row>
    <row r="45" spans="1:20" s="16" customFormat="1" ht="13.5" customHeight="1" x14ac:dyDescent="0.2">
      <c r="A45" s="122">
        <v>40</v>
      </c>
      <c r="B45" s="202" t="s">
        <v>48</v>
      </c>
      <c r="C45" s="19" t="s">
        <v>12</v>
      </c>
      <c r="D45" s="120" t="s">
        <v>13</v>
      </c>
      <c r="E45" s="36">
        <v>23</v>
      </c>
      <c r="F45" s="36">
        <v>33</v>
      </c>
      <c r="G45" s="36">
        <v>40</v>
      </c>
      <c r="H45" s="36">
        <v>39</v>
      </c>
      <c r="I45" s="36">
        <v>41</v>
      </c>
      <c r="J45" s="36">
        <v>40</v>
      </c>
      <c r="K45" s="36">
        <v>54</v>
      </c>
      <c r="L45" s="36">
        <v>83</v>
      </c>
      <c r="M45" s="36">
        <v>82</v>
      </c>
      <c r="N45" s="36">
        <v>96</v>
      </c>
      <c r="O45" s="36">
        <v>103</v>
      </c>
      <c r="P45" s="36">
        <v>106</v>
      </c>
      <c r="Q45" s="109">
        <v>108</v>
      </c>
      <c r="R45" s="147">
        <f t="shared" si="0"/>
        <v>2</v>
      </c>
      <c r="S45" s="127">
        <f t="shared" si="1"/>
        <v>101.88679245283019</v>
      </c>
      <c r="T45" s="41"/>
    </row>
    <row r="46" spans="1:20" s="16" customFormat="1" ht="13.5" customHeight="1" x14ac:dyDescent="0.2">
      <c r="A46" s="122">
        <v>41</v>
      </c>
      <c r="B46" s="202"/>
      <c r="C46" s="19" t="s">
        <v>46</v>
      </c>
      <c r="D46" s="120" t="s">
        <v>17</v>
      </c>
      <c r="E46" s="42">
        <f t="shared" ref="E46:K46" si="14">E45/E40*100</f>
        <v>3.2122905027932962</v>
      </c>
      <c r="F46" s="42">
        <v>4.6413502109704643</v>
      </c>
      <c r="G46" s="42">
        <f t="shared" si="14"/>
        <v>5.5555555555555554</v>
      </c>
      <c r="H46" s="42">
        <f t="shared" si="14"/>
        <v>5.7101024890190342</v>
      </c>
      <c r="I46" s="42">
        <f t="shared" si="14"/>
        <v>5.8571428571428577</v>
      </c>
      <c r="J46" s="42">
        <f t="shared" si="14"/>
        <v>5.547850208044383</v>
      </c>
      <c r="K46" s="42">
        <f t="shared" si="14"/>
        <v>7.4482758620689644</v>
      </c>
      <c r="L46" s="42">
        <f>L45/L40*100</f>
        <v>11.385459533607682</v>
      </c>
      <c r="M46" s="42">
        <f>M45/M40*100</f>
        <v>10.962566844919785</v>
      </c>
      <c r="N46" s="42">
        <f>N45/N40*100</f>
        <v>12.483745123537062</v>
      </c>
      <c r="O46" s="42">
        <f t="shared" ref="O46:Q46" si="15">O45/O40*100</f>
        <v>13.411458333333334</v>
      </c>
      <c r="P46" s="42">
        <f t="shared" si="15"/>
        <v>13.820078226857888</v>
      </c>
      <c r="Q46" s="159">
        <f t="shared" si="15"/>
        <v>13.584905660377359</v>
      </c>
      <c r="R46" s="147">
        <f t="shared" si="0"/>
        <v>-0.23517256648052864</v>
      </c>
      <c r="S46" s="127">
        <f t="shared" si="1"/>
        <v>98.298326806692785</v>
      </c>
      <c r="T46" s="43"/>
    </row>
    <row r="47" spans="1:20" s="16" customFormat="1" ht="13.5" customHeight="1" x14ac:dyDescent="0.2">
      <c r="A47" s="122">
        <v>42</v>
      </c>
      <c r="B47" s="202" t="s">
        <v>49</v>
      </c>
      <c r="C47" s="19" t="s">
        <v>12</v>
      </c>
      <c r="D47" s="120" t="s">
        <v>13</v>
      </c>
      <c r="E47" s="36">
        <v>4</v>
      </c>
      <c r="F47" s="36">
        <v>7</v>
      </c>
      <c r="G47" s="36">
        <v>10</v>
      </c>
      <c r="H47" s="36">
        <v>10</v>
      </c>
      <c r="I47" s="36">
        <v>12</v>
      </c>
      <c r="J47" s="36">
        <v>11</v>
      </c>
      <c r="K47" s="36">
        <v>16</v>
      </c>
      <c r="L47" s="36">
        <v>21</v>
      </c>
      <c r="M47" s="36">
        <v>20</v>
      </c>
      <c r="N47" s="36">
        <v>29</v>
      </c>
      <c r="O47" s="36">
        <v>38</v>
      </c>
      <c r="P47" s="36">
        <v>37</v>
      </c>
      <c r="Q47" s="109">
        <v>26</v>
      </c>
      <c r="R47" s="147">
        <f t="shared" si="0"/>
        <v>-11</v>
      </c>
      <c r="S47" s="127">
        <f t="shared" si="1"/>
        <v>70.270270270270274</v>
      </c>
      <c r="T47" s="41"/>
    </row>
    <row r="48" spans="1:20" s="16" customFormat="1" ht="13.5" customHeight="1" x14ac:dyDescent="0.2">
      <c r="A48" s="122">
        <v>43</v>
      </c>
      <c r="B48" s="202"/>
      <c r="C48" s="19" t="s">
        <v>46</v>
      </c>
      <c r="D48" s="120" t="s">
        <v>17</v>
      </c>
      <c r="E48" s="42">
        <f t="shared" ref="E48:K48" si="16">E47/E40*100</f>
        <v>0.55865921787709494</v>
      </c>
      <c r="F48" s="42">
        <v>0.98452883263009849</v>
      </c>
      <c r="G48" s="42">
        <f t="shared" si="16"/>
        <v>1.3888888888888888</v>
      </c>
      <c r="H48" s="42">
        <f t="shared" si="16"/>
        <v>1.4641288433382138</v>
      </c>
      <c r="I48" s="42">
        <f t="shared" si="16"/>
        <v>1.7142857142857144</v>
      </c>
      <c r="J48" s="42">
        <f t="shared" si="16"/>
        <v>1.5256588072122053</v>
      </c>
      <c r="K48" s="42">
        <f t="shared" si="16"/>
        <v>2.2068965517241379</v>
      </c>
      <c r="L48" s="42">
        <f>L47/L40*100</f>
        <v>2.880658436213992</v>
      </c>
      <c r="M48" s="42">
        <f>M47/M40*100</f>
        <v>2.6737967914438503</v>
      </c>
      <c r="N48" s="42">
        <f>N47/N40*100</f>
        <v>3.7711313394018204</v>
      </c>
      <c r="O48" s="42">
        <f t="shared" ref="O48:Q48" si="17">O47/O40*100</f>
        <v>4.9479166666666661</v>
      </c>
      <c r="P48" s="42">
        <f t="shared" si="17"/>
        <v>4.8239895697522819</v>
      </c>
      <c r="Q48" s="159">
        <f t="shared" si="17"/>
        <v>3.2704402515723272</v>
      </c>
      <c r="R48" s="147">
        <f t="shared" si="0"/>
        <v>-1.5535493181799547</v>
      </c>
      <c r="S48" s="127">
        <f t="shared" si="1"/>
        <v>67.795342512323643</v>
      </c>
      <c r="T48" s="41"/>
    </row>
    <row r="49" spans="1:20" s="16" customFormat="1" ht="15" customHeight="1" x14ac:dyDescent="0.2">
      <c r="A49" s="8">
        <v>44</v>
      </c>
      <c r="B49" s="228" t="s">
        <v>50</v>
      </c>
      <c r="C49" s="228"/>
      <c r="D49" s="9" t="s">
        <v>13</v>
      </c>
      <c r="E49" s="38">
        <v>470</v>
      </c>
      <c r="F49" s="38">
        <v>480</v>
      </c>
      <c r="G49" s="38">
        <v>483</v>
      </c>
      <c r="H49" s="38">
        <v>464</v>
      </c>
      <c r="I49" s="38">
        <v>408</v>
      </c>
      <c r="J49" s="38">
        <v>436</v>
      </c>
      <c r="K49" s="38">
        <v>439</v>
      </c>
      <c r="L49" s="22">
        <v>436</v>
      </c>
      <c r="M49" s="22">
        <v>474</v>
      </c>
      <c r="N49" s="22">
        <v>485</v>
      </c>
      <c r="O49" s="22">
        <v>492</v>
      </c>
      <c r="P49" s="22">
        <v>497</v>
      </c>
      <c r="Q49" s="183">
        <v>507</v>
      </c>
      <c r="R49" s="147">
        <f t="shared" si="0"/>
        <v>10</v>
      </c>
      <c r="S49" s="127">
        <f t="shared" si="1"/>
        <v>102.01207243460763</v>
      </c>
      <c r="T49" s="41"/>
    </row>
    <row r="50" spans="1:20" s="16" customFormat="1" ht="13.5" customHeight="1" x14ac:dyDescent="0.2">
      <c r="A50" s="122">
        <v>45</v>
      </c>
      <c r="B50" s="199" t="s">
        <v>51</v>
      </c>
      <c r="C50" s="199"/>
      <c r="D50" s="120" t="s">
        <v>13</v>
      </c>
      <c r="E50" s="36">
        <v>390</v>
      </c>
      <c r="F50" s="36">
        <v>348</v>
      </c>
      <c r="G50" s="36">
        <v>409</v>
      </c>
      <c r="H50" s="36">
        <v>430</v>
      </c>
      <c r="I50" s="36">
        <v>385</v>
      </c>
      <c r="J50" s="36">
        <v>379</v>
      </c>
      <c r="K50" s="36">
        <v>389</v>
      </c>
      <c r="L50" s="11">
        <v>423</v>
      </c>
      <c r="M50" s="11">
        <v>430</v>
      </c>
      <c r="N50" s="11">
        <v>441</v>
      </c>
      <c r="O50" s="66">
        <v>424</v>
      </c>
      <c r="P50" s="66">
        <v>435</v>
      </c>
      <c r="Q50" s="154">
        <v>436</v>
      </c>
      <c r="R50" s="147">
        <f t="shared" si="0"/>
        <v>1</v>
      </c>
      <c r="S50" s="127">
        <f t="shared" si="1"/>
        <v>100.22988505747125</v>
      </c>
      <c r="T50" s="41"/>
    </row>
    <row r="51" spans="1:20" s="16" customFormat="1" ht="13.5" customHeight="1" x14ac:dyDescent="0.2">
      <c r="A51" s="122">
        <v>46</v>
      </c>
      <c r="B51" s="199" t="s">
        <v>52</v>
      </c>
      <c r="C51" s="199"/>
      <c r="D51" s="120" t="s">
        <v>17</v>
      </c>
      <c r="E51" s="42">
        <f t="shared" ref="E51:K51" si="18">E50/E49*100</f>
        <v>82.978723404255319</v>
      </c>
      <c r="F51" s="42">
        <v>72.5</v>
      </c>
      <c r="G51" s="42">
        <f t="shared" si="18"/>
        <v>84.679089026915108</v>
      </c>
      <c r="H51" s="42">
        <f t="shared" si="18"/>
        <v>92.672413793103445</v>
      </c>
      <c r="I51" s="42">
        <f t="shared" si="18"/>
        <v>94.362745098039213</v>
      </c>
      <c r="J51" s="42">
        <f t="shared" si="18"/>
        <v>86.926605504587144</v>
      </c>
      <c r="K51" s="42">
        <f t="shared" si="18"/>
        <v>88.610478359908882</v>
      </c>
      <c r="L51" s="25">
        <f>L50/L49*100</f>
        <v>97.018348623853214</v>
      </c>
      <c r="M51" s="25">
        <f>M50/M49*100</f>
        <v>90.71729957805907</v>
      </c>
      <c r="N51" s="25">
        <f>N50/N49*100</f>
        <v>90.927835051546396</v>
      </c>
      <c r="O51" s="80">
        <f t="shared" ref="O51:Q51" si="19">O50/O49*100</f>
        <v>86.178861788617894</v>
      </c>
      <c r="P51" s="80">
        <f t="shared" si="19"/>
        <v>87.525150905432596</v>
      </c>
      <c r="Q51" s="155">
        <f t="shared" si="19"/>
        <v>85.996055226824453</v>
      </c>
      <c r="R51" s="147">
        <f t="shared" si="0"/>
        <v>-1.5290956786081438</v>
      </c>
      <c r="S51" s="127">
        <f t="shared" si="1"/>
        <v>98.252964247659207</v>
      </c>
      <c r="T51" s="41"/>
    </row>
    <row r="52" spans="1:20" s="16" customFormat="1" ht="13.5" customHeight="1" x14ac:dyDescent="0.2">
      <c r="A52" s="122">
        <v>47</v>
      </c>
      <c r="B52" s="199" t="s">
        <v>53</v>
      </c>
      <c r="C52" s="199"/>
      <c r="D52" s="120" t="s">
        <v>13</v>
      </c>
      <c r="E52" s="36">
        <v>530</v>
      </c>
      <c r="F52" s="36">
        <v>250</v>
      </c>
      <c r="G52" s="36">
        <v>300</v>
      </c>
      <c r="H52" s="36">
        <v>596</v>
      </c>
      <c r="I52" s="36">
        <v>345</v>
      </c>
      <c r="J52" s="36">
        <v>343</v>
      </c>
      <c r="K52" s="36">
        <v>364</v>
      </c>
      <c r="L52" s="11">
        <v>397</v>
      </c>
      <c r="M52" s="11">
        <v>402</v>
      </c>
      <c r="N52" s="11">
        <v>394</v>
      </c>
      <c r="O52" s="66">
        <v>371</v>
      </c>
      <c r="P52" s="66">
        <v>373</v>
      </c>
      <c r="Q52" s="154">
        <v>396</v>
      </c>
      <c r="R52" s="147">
        <f t="shared" si="0"/>
        <v>23</v>
      </c>
      <c r="S52" s="127">
        <f t="shared" si="1"/>
        <v>106.1662198391421</v>
      </c>
      <c r="T52" s="41"/>
    </row>
    <row r="53" spans="1:20" s="16" customFormat="1" ht="13.5" customHeight="1" x14ac:dyDescent="0.2">
      <c r="A53" s="122">
        <v>48</v>
      </c>
      <c r="B53" s="199" t="s">
        <v>52</v>
      </c>
      <c r="C53" s="199"/>
      <c r="D53" s="120" t="s">
        <v>17</v>
      </c>
      <c r="E53" s="42">
        <f t="shared" ref="E53:K53" si="20">E52/E49*100</f>
        <v>112.7659574468085</v>
      </c>
      <c r="F53" s="42">
        <v>52.083333333333336</v>
      </c>
      <c r="G53" s="42">
        <f t="shared" si="20"/>
        <v>62.11180124223602</v>
      </c>
      <c r="H53" s="42">
        <f t="shared" si="20"/>
        <v>128.44827586206898</v>
      </c>
      <c r="I53" s="42">
        <f t="shared" si="20"/>
        <v>84.558823529411768</v>
      </c>
      <c r="J53" s="42">
        <f t="shared" si="20"/>
        <v>78.669724770642205</v>
      </c>
      <c r="K53" s="42">
        <f t="shared" si="20"/>
        <v>82.915717539863323</v>
      </c>
      <c r="L53" s="25">
        <f>L52/L49*100</f>
        <v>91.055045871559642</v>
      </c>
      <c r="M53" s="25">
        <f>M52/M49*100</f>
        <v>84.810126582278471</v>
      </c>
      <c r="N53" s="25">
        <f>N52/N49*100</f>
        <v>81.237113402061851</v>
      </c>
      <c r="O53" s="80">
        <f t="shared" ref="O53:Q53" si="21">O52/O49*100</f>
        <v>75.40650406504065</v>
      </c>
      <c r="P53" s="80">
        <f t="shared" si="21"/>
        <v>75.050301810865193</v>
      </c>
      <c r="Q53" s="155">
        <f t="shared" si="21"/>
        <v>78.10650887573965</v>
      </c>
      <c r="R53" s="147">
        <f t="shared" si="0"/>
        <v>3.0562070648744566</v>
      </c>
      <c r="S53" s="127">
        <f t="shared" si="1"/>
        <v>104.07221155829116</v>
      </c>
      <c r="T53" s="41"/>
    </row>
    <row r="54" spans="1:20" s="16" customFormat="1" ht="13.5" customHeight="1" x14ac:dyDescent="0.2">
      <c r="A54" s="122">
        <v>49</v>
      </c>
      <c r="B54" s="199" t="s">
        <v>54</v>
      </c>
      <c r="C54" s="199"/>
      <c r="D54" s="120" t="s">
        <v>13</v>
      </c>
      <c r="E54" s="36">
        <v>164</v>
      </c>
      <c r="F54" s="36">
        <v>93</v>
      </c>
      <c r="G54" s="36">
        <v>181</v>
      </c>
      <c r="H54" s="36">
        <v>186</v>
      </c>
      <c r="I54" s="36">
        <v>99</v>
      </c>
      <c r="J54" s="36">
        <v>125</v>
      </c>
      <c r="K54" s="36">
        <v>129</v>
      </c>
      <c r="L54" s="11">
        <v>216</v>
      </c>
      <c r="M54" s="11">
        <v>243</v>
      </c>
      <c r="N54" s="11">
        <v>253</v>
      </c>
      <c r="O54" s="66">
        <v>249</v>
      </c>
      <c r="P54" s="66">
        <v>263</v>
      </c>
      <c r="Q54" s="154">
        <v>280</v>
      </c>
      <c r="R54" s="147">
        <f t="shared" si="0"/>
        <v>17</v>
      </c>
      <c r="S54" s="127">
        <f t="shared" si="1"/>
        <v>106.46387832699619</v>
      </c>
      <c r="T54" s="41"/>
    </row>
    <row r="55" spans="1:20" s="16" customFormat="1" ht="13.5" customHeight="1" x14ac:dyDescent="0.2">
      <c r="A55" s="122">
        <v>50</v>
      </c>
      <c r="B55" s="199" t="s">
        <v>52</v>
      </c>
      <c r="C55" s="199"/>
      <c r="D55" s="120" t="s">
        <v>17</v>
      </c>
      <c r="E55" s="42">
        <f t="shared" ref="E55:K55" si="22">E54/E49*100</f>
        <v>34.893617021276597</v>
      </c>
      <c r="F55" s="42">
        <v>19.375</v>
      </c>
      <c r="G55" s="42">
        <f t="shared" si="22"/>
        <v>37.474120082815737</v>
      </c>
      <c r="H55" s="42">
        <f t="shared" si="22"/>
        <v>40.086206896551722</v>
      </c>
      <c r="I55" s="42">
        <f t="shared" si="22"/>
        <v>24.264705882352942</v>
      </c>
      <c r="J55" s="42">
        <f t="shared" si="22"/>
        <v>28.669724770642201</v>
      </c>
      <c r="K55" s="42">
        <f t="shared" si="22"/>
        <v>29.384965831435078</v>
      </c>
      <c r="L55" s="25">
        <f>L54/L49*100</f>
        <v>49.541284403669728</v>
      </c>
      <c r="M55" s="25">
        <f>M54/M49*100</f>
        <v>51.265822784810119</v>
      </c>
      <c r="N55" s="25">
        <f>N54/N49*100</f>
        <v>52.164948453608254</v>
      </c>
      <c r="O55" s="80">
        <f t="shared" ref="O55:Q55" si="23">O54/O49*100</f>
        <v>50.609756097560975</v>
      </c>
      <c r="P55" s="80">
        <f t="shared" si="23"/>
        <v>52.91750503018109</v>
      </c>
      <c r="Q55" s="155">
        <f t="shared" si="23"/>
        <v>55.226824457593693</v>
      </c>
      <c r="R55" s="147">
        <f t="shared" si="0"/>
        <v>2.3093194274126034</v>
      </c>
      <c r="S55" s="127">
        <f t="shared" si="1"/>
        <v>104.36399907005347</v>
      </c>
      <c r="T55" s="41"/>
    </row>
    <row r="56" spans="1:20" s="16" customFormat="1" ht="13.5" customHeight="1" x14ac:dyDescent="0.2">
      <c r="A56" s="122">
        <v>51</v>
      </c>
      <c r="B56" s="199" t="s">
        <v>55</v>
      </c>
      <c r="C56" s="199"/>
      <c r="D56" s="120" t="s">
        <v>13</v>
      </c>
      <c r="E56" s="36">
        <v>266</v>
      </c>
      <c r="F56" s="36">
        <v>177</v>
      </c>
      <c r="G56" s="35">
        <v>237</v>
      </c>
      <c r="H56" s="35">
        <v>249</v>
      </c>
      <c r="I56" s="35">
        <v>135</v>
      </c>
      <c r="J56" s="35">
        <v>140</v>
      </c>
      <c r="K56" s="35">
        <v>161</v>
      </c>
      <c r="L56" s="11">
        <v>215</v>
      </c>
      <c r="M56" s="11">
        <v>254</v>
      </c>
      <c r="N56" s="11">
        <v>278</v>
      </c>
      <c r="O56" s="66">
        <v>275</v>
      </c>
      <c r="P56" s="66">
        <v>309</v>
      </c>
      <c r="Q56" s="154">
        <v>335</v>
      </c>
      <c r="R56" s="147">
        <f t="shared" si="0"/>
        <v>26</v>
      </c>
      <c r="S56" s="127">
        <f t="shared" si="1"/>
        <v>108.41423948220066</v>
      </c>
      <c r="T56" s="41"/>
    </row>
    <row r="57" spans="1:20" s="16" customFormat="1" ht="13.5" customHeight="1" x14ac:dyDescent="0.2">
      <c r="A57" s="122">
        <v>52</v>
      </c>
      <c r="B57" s="199" t="s">
        <v>52</v>
      </c>
      <c r="C57" s="199"/>
      <c r="D57" s="120" t="s">
        <v>17</v>
      </c>
      <c r="E57" s="42">
        <f t="shared" ref="E57:K57" si="24">E56/E49*100</f>
        <v>56.59574468085107</v>
      </c>
      <c r="F57" s="42">
        <v>36.875</v>
      </c>
      <c r="G57" s="42">
        <f t="shared" si="24"/>
        <v>49.068322981366457</v>
      </c>
      <c r="H57" s="42">
        <f t="shared" si="24"/>
        <v>53.663793103448278</v>
      </c>
      <c r="I57" s="42">
        <f t="shared" si="24"/>
        <v>33.088235294117645</v>
      </c>
      <c r="J57" s="42">
        <f t="shared" si="24"/>
        <v>32.11009174311927</v>
      </c>
      <c r="K57" s="42">
        <f t="shared" si="24"/>
        <v>36.674259681093396</v>
      </c>
      <c r="L57" s="25">
        <f>L56/L49*100</f>
        <v>49.311926605504588</v>
      </c>
      <c r="M57" s="25">
        <f>M56/M49*100</f>
        <v>53.586497890295362</v>
      </c>
      <c r="N57" s="25">
        <f>N56/N49*100</f>
        <v>57.319587628865975</v>
      </c>
      <c r="O57" s="80">
        <f t="shared" ref="O57:Q57" si="25">O56/O49*100</f>
        <v>55.894308943089435</v>
      </c>
      <c r="P57" s="80">
        <f t="shared" si="25"/>
        <v>62.173038229376253</v>
      </c>
      <c r="Q57" s="155">
        <f t="shared" si="25"/>
        <v>66.074950690335314</v>
      </c>
      <c r="R57" s="147">
        <f t="shared" si="0"/>
        <v>3.9019124609590605</v>
      </c>
      <c r="S57" s="127">
        <f t="shared" si="1"/>
        <v>106.27589156341959</v>
      </c>
      <c r="T57" s="41"/>
    </row>
    <row r="58" spans="1:20" s="16" customFormat="1" ht="18" customHeight="1" x14ac:dyDescent="0.2">
      <c r="A58" s="8">
        <v>53</v>
      </c>
      <c r="B58" s="209" t="s">
        <v>56</v>
      </c>
      <c r="C58" s="209"/>
      <c r="D58" s="9" t="s">
        <v>57</v>
      </c>
      <c r="E58" s="38">
        <f>SUM(E59:E63)</f>
        <v>102323</v>
      </c>
      <c r="F58" s="38">
        <v>116191</v>
      </c>
      <c r="G58" s="38">
        <f t="shared" ref="G58:I58" si="26">SUM(G59:G63)</f>
        <v>134203</v>
      </c>
      <c r="H58" s="38">
        <f t="shared" si="26"/>
        <v>135653</v>
      </c>
      <c r="I58" s="38">
        <f t="shared" si="26"/>
        <v>137198</v>
      </c>
      <c r="J58" s="38">
        <v>142608</v>
      </c>
      <c r="K58" s="38">
        <v>162658</v>
      </c>
      <c r="L58" s="22">
        <f>SUM(L59:L63)</f>
        <v>182676</v>
      </c>
      <c r="M58" s="22">
        <f>SUM(M59:M63)</f>
        <v>184254</v>
      </c>
      <c r="N58" s="22">
        <f>SUM(N59:N63)</f>
        <v>213635</v>
      </c>
      <c r="O58" s="22">
        <f t="shared" ref="O58:P58" si="27">SUM(O59:O63)</f>
        <v>220783</v>
      </c>
      <c r="P58" s="22">
        <f t="shared" si="27"/>
        <v>226717</v>
      </c>
      <c r="Q58" s="183">
        <v>224918</v>
      </c>
      <c r="R58" s="147">
        <f t="shared" si="0"/>
        <v>-1799</v>
      </c>
      <c r="S58" s="127">
        <f t="shared" si="1"/>
        <v>99.206499733147496</v>
      </c>
      <c r="T58" s="41"/>
    </row>
    <row r="59" spans="1:20" s="16" customFormat="1" ht="13.5" customHeight="1" x14ac:dyDescent="0.2">
      <c r="A59" s="122">
        <v>54</v>
      </c>
      <c r="B59" s="206" t="s">
        <v>58</v>
      </c>
      <c r="C59" s="206"/>
      <c r="D59" s="120" t="s">
        <v>57</v>
      </c>
      <c r="E59" s="36">
        <v>353</v>
      </c>
      <c r="F59" s="36">
        <v>367</v>
      </c>
      <c r="G59" s="36">
        <v>432</v>
      </c>
      <c r="H59" s="36">
        <v>452</v>
      </c>
      <c r="I59" s="36">
        <v>373</v>
      </c>
      <c r="J59" s="36">
        <v>299</v>
      </c>
      <c r="K59" s="36">
        <v>240</v>
      </c>
      <c r="L59" s="11">
        <v>241</v>
      </c>
      <c r="M59" s="11">
        <v>194</v>
      </c>
      <c r="N59" s="11">
        <v>205</v>
      </c>
      <c r="O59" s="11">
        <v>212</v>
      </c>
      <c r="P59" s="11">
        <v>174</v>
      </c>
      <c r="Q59" s="154">
        <v>159</v>
      </c>
      <c r="R59" s="147">
        <f t="shared" si="0"/>
        <v>-15</v>
      </c>
      <c r="S59" s="127">
        <f t="shared" si="1"/>
        <v>91.379310344827587</v>
      </c>
      <c r="T59" s="41"/>
    </row>
    <row r="60" spans="1:20" s="16" customFormat="1" ht="13.5" customHeight="1" x14ac:dyDescent="0.2">
      <c r="A60" s="122">
        <v>55</v>
      </c>
      <c r="B60" s="206" t="s">
        <v>59</v>
      </c>
      <c r="C60" s="206"/>
      <c r="D60" s="120" t="s">
        <v>57</v>
      </c>
      <c r="E60" s="36">
        <v>8975</v>
      </c>
      <c r="F60" s="36">
        <v>9254</v>
      </c>
      <c r="G60" s="36">
        <v>11369</v>
      </c>
      <c r="H60" s="36">
        <v>12783</v>
      </c>
      <c r="I60" s="36">
        <v>13537</v>
      </c>
      <c r="J60" s="36">
        <v>14455</v>
      </c>
      <c r="K60" s="36">
        <v>16614</v>
      </c>
      <c r="L60" s="11">
        <v>18275</v>
      </c>
      <c r="M60" s="11">
        <v>19633</v>
      </c>
      <c r="N60" s="11">
        <v>22579</v>
      </c>
      <c r="O60" s="11">
        <v>24016</v>
      </c>
      <c r="P60" s="11">
        <v>24454</v>
      </c>
      <c r="Q60" s="154">
        <v>24781</v>
      </c>
      <c r="R60" s="147">
        <f t="shared" si="0"/>
        <v>327</v>
      </c>
      <c r="S60" s="127">
        <f t="shared" si="1"/>
        <v>101.33720454731332</v>
      </c>
      <c r="T60" s="41"/>
    </row>
    <row r="61" spans="1:20" s="16" customFormat="1" ht="13.5" customHeight="1" x14ac:dyDescent="0.2">
      <c r="A61" s="122">
        <v>56</v>
      </c>
      <c r="B61" s="206" t="s">
        <v>60</v>
      </c>
      <c r="C61" s="206"/>
      <c r="D61" s="120" t="s">
        <v>57</v>
      </c>
      <c r="E61" s="36">
        <v>8689</v>
      </c>
      <c r="F61" s="36">
        <v>9479</v>
      </c>
      <c r="G61" s="36">
        <v>12507</v>
      </c>
      <c r="H61" s="36">
        <v>12508</v>
      </c>
      <c r="I61" s="36">
        <v>13218</v>
      </c>
      <c r="J61" s="36">
        <v>14448</v>
      </c>
      <c r="K61" s="36">
        <v>15739</v>
      </c>
      <c r="L61" s="11">
        <v>17185</v>
      </c>
      <c r="M61" s="11">
        <v>17346</v>
      </c>
      <c r="N61" s="11">
        <v>19667</v>
      </c>
      <c r="O61" s="11">
        <v>20398</v>
      </c>
      <c r="P61" s="11">
        <v>21677</v>
      </c>
      <c r="Q61" s="154">
        <v>22410</v>
      </c>
      <c r="R61" s="147">
        <f t="shared" si="0"/>
        <v>733</v>
      </c>
      <c r="S61" s="127">
        <f t="shared" si="1"/>
        <v>103.38146422475434</v>
      </c>
      <c r="T61" s="41"/>
    </row>
    <row r="62" spans="1:20" s="16" customFormat="1" ht="13.5" customHeight="1" x14ac:dyDescent="0.2">
      <c r="A62" s="122">
        <v>57</v>
      </c>
      <c r="B62" s="206" t="s">
        <v>61</v>
      </c>
      <c r="C62" s="206"/>
      <c r="D62" s="120" t="s">
        <v>57</v>
      </c>
      <c r="E62" s="36">
        <v>48676</v>
      </c>
      <c r="F62" s="36">
        <v>55732</v>
      </c>
      <c r="G62" s="36">
        <v>64875</v>
      </c>
      <c r="H62" s="36">
        <v>64879</v>
      </c>
      <c r="I62" s="36">
        <v>64983</v>
      </c>
      <c r="J62" s="36">
        <v>69105</v>
      </c>
      <c r="K62" s="36">
        <v>78815</v>
      </c>
      <c r="L62" s="11">
        <v>89021</v>
      </c>
      <c r="M62" s="11">
        <v>92252</v>
      </c>
      <c r="N62" s="11">
        <v>107743</v>
      </c>
      <c r="O62" s="11">
        <v>112957</v>
      </c>
      <c r="P62" s="11">
        <v>114862</v>
      </c>
      <c r="Q62" s="154">
        <v>112388</v>
      </c>
      <c r="R62" s="147">
        <f t="shared" si="0"/>
        <v>-2474</v>
      </c>
      <c r="S62" s="127">
        <f t="shared" si="1"/>
        <v>97.846110985356333</v>
      </c>
      <c r="T62" s="41"/>
    </row>
    <row r="63" spans="1:20" s="16" customFormat="1" ht="13.5" customHeight="1" x14ac:dyDescent="0.2">
      <c r="A63" s="122">
        <v>58</v>
      </c>
      <c r="B63" s="206" t="s">
        <v>62</v>
      </c>
      <c r="C63" s="206"/>
      <c r="D63" s="120" t="s">
        <v>57</v>
      </c>
      <c r="E63" s="36">
        <v>35630</v>
      </c>
      <c r="F63" s="36">
        <v>41359</v>
      </c>
      <c r="G63" s="36">
        <v>45020</v>
      </c>
      <c r="H63" s="36">
        <v>45031</v>
      </c>
      <c r="I63" s="36">
        <v>45087</v>
      </c>
      <c r="J63" s="36">
        <v>44301</v>
      </c>
      <c r="K63" s="36">
        <v>51250</v>
      </c>
      <c r="L63" s="11">
        <v>57954</v>
      </c>
      <c r="M63" s="11">
        <v>54829</v>
      </c>
      <c r="N63" s="11">
        <v>63441</v>
      </c>
      <c r="O63" s="11">
        <v>63200</v>
      </c>
      <c r="P63" s="11">
        <v>65550</v>
      </c>
      <c r="Q63" s="154">
        <v>65180</v>
      </c>
      <c r="R63" s="147">
        <f t="shared" si="0"/>
        <v>-370</v>
      </c>
      <c r="S63" s="127">
        <f t="shared" si="1"/>
        <v>99.435545385202147</v>
      </c>
      <c r="T63" s="41"/>
    </row>
    <row r="64" spans="1:20" s="16" customFormat="1" ht="13.5" customHeight="1" x14ac:dyDescent="0.2">
      <c r="A64" s="122">
        <v>59</v>
      </c>
      <c r="B64" s="199" t="s">
        <v>63</v>
      </c>
      <c r="C64" s="199"/>
      <c r="D64" s="120" t="s">
        <v>57</v>
      </c>
      <c r="E64" s="36">
        <f>SUM(E65:E69)</f>
        <v>47992</v>
      </c>
      <c r="F64" s="36">
        <v>51174</v>
      </c>
      <c r="G64" s="36">
        <f>SUM(G65:G69)</f>
        <v>59578</v>
      </c>
      <c r="H64" s="36">
        <f>SUM(H65:H69)</f>
        <v>60022</v>
      </c>
      <c r="I64" s="36">
        <v>60607</v>
      </c>
      <c r="J64" s="36">
        <v>61389</v>
      </c>
      <c r="K64" s="36">
        <v>65535</v>
      </c>
      <c r="L64" s="22">
        <f>SUM(L65:L69)</f>
        <v>79060</v>
      </c>
      <c r="M64" s="22">
        <f>SUM(M65:M69)</f>
        <v>77813</v>
      </c>
      <c r="N64" s="22">
        <f>SUM(N65:N69)</f>
        <v>87820</v>
      </c>
      <c r="O64" s="22">
        <f t="shared" ref="O64:P64" si="28">SUM(O65:O69)</f>
        <v>94241</v>
      </c>
      <c r="P64" s="22">
        <f t="shared" si="28"/>
        <v>100631</v>
      </c>
      <c r="Q64" s="183">
        <v>96389</v>
      </c>
      <c r="R64" s="147">
        <f t="shared" si="0"/>
        <v>-4242</v>
      </c>
      <c r="S64" s="127">
        <f t="shared" si="1"/>
        <v>95.784599179179381</v>
      </c>
      <c r="T64" s="41"/>
    </row>
    <row r="65" spans="1:20" s="16" customFormat="1" ht="13.5" customHeight="1" x14ac:dyDescent="0.2">
      <c r="A65" s="122">
        <v>60</v>
      </c>
      <c r="B65" s="206" t="s">
        <v>64</v>
      </c>
      <c r="C65" s="206"/>
      <c r="D65" s="120" t="s">
        <v>57</v>
      </c>
      <c r="E65" s="36">
        <v>127</v>
      </c>
      <c r="F65" s="36">
        <v>125</v>
      </c>
      <c r="G65" s="36">
        <v>138</v>
      </c>
      <c r="H65" s="36">
        <v>145</v>
      </c>
      <c r="I65" s="36">
        <v>147</v>
      </c>
      <c r="J65" s="36">
        <v>121</v>
      </c>
      <c r="K65" s="36">
        <v>93</v>
      </c>
      <c r="L65" s="36">
        <v>107</v>
      </c>
      <c r="M65" s="36">
        <v>70</v>
      </c>
      <c r="N65" s="36">
        <v>82</v>
      </c>
      <c r="O65" s="36">
        <v>86</v>
      </c>
      <c r="P65" s="36">
        <v>84</v>
      </c>
      <c r="Q65" s="109">
        <v>77</v>
      </c>
      <c r="R65" s="147">
        <f t="shared" si="0"/>
        <v>-7</v>
      </c>
      <c r="S65" s="127">
        <f t="shared" si="1"/>
        <v>91.666666666666657</v>
      </c>
      <c r="T65" s="41"/>
    </row>
    <row r="66" spans="1:20" s="16" customFormat="1" ht="13.5" customHeight="1" x14ac:dyDescent="0.2">
      <c r="A66" s="122">
        <v>61</v>
      </c>
      <c r="B66" s="206" t="s">
        <v>65</v>
      </c>
      <c r="C66" s="206"/>
      <c r="D66" s="120" t="s">
        <v>57</v>
      </c>
      <c r="E66" s="36">
        <v>2846</v>
      </c>
      <c r="F66" s="36">
        <v>2810</v>
      </c>
      <c r="G66" s="36">
        <v>3255</v>
      </c>
      <c r="H66" s="36">
        <v>3708</v>
      </c>
      <c r="I66" s="36">
        <v>4191</v>
      </c>
      <c r="J66" s="36">
        <v>4212</v>
      </c>
      <c r="K66" s="36">
        <v>4636</v>
      </c>
      <c r="L66" s="36">
        <v>5640</v>
      </c>
      <c r="M66" s="36">
        <v>5938</v>
      </c>
      <c r="N66" s="36">
        <v>7423</v>
      </c>
      <c r="O66" s="36">
        <v>7799</v>
      </c>
      <c r="P66" s="36">
        <v>7958</v>
      </c>
      <c r="Q66" s="109">
        <v>7974</v>
      </c>
      <c r="R66" s="147">
        <f t="shared" si="0"/>
        <v>16</v>
      </c>
      <c r="S66" s="127">
        <f t="shared" si="1"/>
        <v>100.20105554159338</v>
      </c>
      <c r="T66" s="41"/>
    </row>
    <row r="67" spans="1:20" s="16" customFormat="1" ht="13.5" customHeight="1" x14ac:dyDescent="0.2">
      <c r="A67" s="122">
        <v>62</v>
      </c>
      <c r="B67" s="206" t="s">
        <v>66</v>
      </c>
      <c r="C67" s="206"/>
      <c r="D67" s="120" t="s">
        <v>57</v>
      </c>
      <c r="E67" s="36">
        <v>3650</v>
      </c>
      <c r="F67" s="36">
        <v>3737</v>
      </c>
      <c r="G67" s="36">
        <v>4710</v>
      </c>
      <c r="H67" s="36">
        <v>5011</v>
      </c>
      <c r="I67" s="36">
        <v>5232</v>
      </c>
      <c r="J67" s="36">
        <v>5373</v>
      </c>
      <c r="K67" s="36">
        <v>5728</v>
      </c>
      <c r="L67" s="36">
        <v>6804</v>
      </c>
      <c r="M67" s="36">
        <v>6617</v>
      </c>
      <c r="N67" s="36">
        <v>7393</v>
      </c>
      <c r="O67" s="36">
        <v>7837</v>
      </c>
      <c r="P67" s="36">
        <v>8725</v>
      </c>
      <c r="Q67" s="109">
        <v>8501</v>
      </c>
      <c r="R67" s="147">
        <f t="shared" si="0"/>
        <v>-224</v>
      </c>
      <c r="S67" s="127">
        <f t="shared" si="1"/>
        <v>97.432664756446997</v>
      </c>
      <c r="T67" s="41"/>
    </row>
    <row r="68" spans="1:20" s="16" customFormat="1" ht="13.5" customHeight="1" x14ac:dyDescent="0.2">
      <c r="A68" s="122">
        <v>63</v>
      </c>
      <c r="B68" s="206" t="s">
        <v>67</v>
      </c>
      <c r="C68" s="206"/>
      <c r="D68" s="120" t="s">
        <v>57</v>
      </c>
      <c r="E68" s="36">
        <v>24088</v>
      </c>
      <c r="F68" s="36">
        <v>25824</v>
      </c>
      <c r="G68" s="36">
        <v>30589</v>
      </c>
      <c r="H68" s="36">
        <v>30498</v>
      </c>
      <c r="I68" s="36">
        <v>30099</v>
      </c>
      <c r="J68" s="36">
        <v>31161</v>
      </c>
      <c r="K68" s="36">
        <v>33435</v>
      </c>
      <c r="L68" s="36">
        <v>40387</v>
      </c>
      <c r="M68" s="36">
        <v>41561</v>
      </c>
      <c r="N68" s="36">
        <v>45861</v>
      </c>
      <c r="O68" s="36">
        <v>50605</v>
      </c>
      <c r="P68" s="36">
        <v>54113</v>
      </c>
      <c r="Q68" s="109">
        <v>50508</v>
      </c>
      <c r="R68" s="147">
        <f t="shared" si="0"/>
        <v>-3605</v>
      </c>
      <c r="S68" s="127">
        <f t="shared" si="1"/>
        <v>93.338014894757265</v>
      </c>
      <c r="T68" s="41"/>
    </row>
    <row r="69" spans="1:20" s="16" customFormat="1" ht="13.5" customHeight="1" x14ac:dyDescent="0.2">
      <c r="A69" s="122">
        <v>64</v>
      </c>
      <c r="B69" s="206" t="s">
        <v>68</v>
      </c>
      <c r="C69" s="206"/>
      <c r="D69" s="120" t="s">
        <v>57</v>
      </c>
      <c r="E69" s="36">
        <v>17281</v>
      </c>
      <c r="F69" s="36">
        <v>18678</v>
      </c>
      <c r="G69" s="36">
        <v>20886</v>
      </c>
      <c r="H69" s="36">
        <v>20660</v>
      </c>
      <c r="I69" s="36">
        <v>20938</v>
      </c>
      <c r="J69" s="36">
        <v>20522</v>
      </c>
      <c r="K69" s="36">
        <v>21643</v>
      </c>
      <c r="L69" s="36">
        <v>26122</v>
      </c>
      <c r="M69" s="36">
        <v>23627</v>
      </c>
      <c r="N69" s="36">
        <v>27061</v>
      </c>
      <c r="O69" s="36">
        <v>27914</v>
      </c>
      <c r="P69" s="36">
        <v>29751</v>
      </c>
      <c r="Q69" s="109">
        <v>29329</v>
      </c>
      <c r="R69" s="147">
        <f t="shared" si="0"/>
        <v>-422</v>
      </c>
      <c r="S69" s="127">
        <f t="shared" si="1"/>
        <v>98.581560283687935</v>
      </c>
      <c r="T69" s="41"/>
    </row>
    <row r="70" spans="1:20" s="16" customFormat="1" ht="13.5" customHeight="1" x14ac:dyDescent="0.2">
      <c r="A70" s="122">
        <v>65</v>
      </c>
      <c r="B70" s="199" t="s">
        <v>69</v>
      </c>
      <c r="C70" s="199"/>
      <c r="D70" s="120" t="s">
        <v>57</v>
      </c>
      <c r="E70" s="36">
        <v>1174</v>
      </c>
      <c r="F70" s="36">
        <v>1234</v>
      </c>
      <c r="G70" s="36">
        <v>1199</v>
      </c>
      <c r="H70" s="36">
        <f>8+437+85+389+294</f>
        <v>1213</v>
      </c>
      <c r="I70" s="36">
        <v>1679</v>
      </c>
      <c r="J70" s="36">
        <v>1222</v>
      </c>
      <c r="K70" s="36">
        <v>1277</v>
      </c>
      <c r="L70" s="36">
        <v>1613</v>
      </c>
      <c r="M70" s="36">
        <v>1710</v>
      </c>
      <c r="N70" s="36">
        <v>1826</v>
      </c>
      <c r="O70" s="36">
        <v>1959</v>
      </c>
      <c r="P70" s="36">
        <v>2015</v>
      </c>
      <c r="Q70" s="109">
        <v>2017</v>
      </c>
      <c r="R70" s="147">
        <f t="shared" si="0"/>
        <v>2</v>
      </c>
      <c r="S70" s="127">
        <f t="shared" si="1"/>
        <v>100.09925558312656</v>
      </c>
      <c r="T70" s="41"/>
    </row>
    <row r="71" spans="1:20" s="16" customFormat="1" ht="13.5" customHeight="1" x14ac:dyDescent="0.2">
      <c r="A71" s="122">
        <v>66</v>
      </c>
      <c r="B71" s="199" t="s">
        <v>70</v>
      </c>
      <c r="C71" s="199"/>
      <c r="D71" s="120" t="s">
        <v>57</v>
      </c>
      <c r="E71" s="36">
        <v>29574</v>
      </c>
      <c r="F71" s="36">
        <v>37669</v>
      </c>
      <c r="G71" s="36">
        <v>42159</v>
      </c>
      <c r="H71" s="36">
        <v>49030</v>
      </c>
      <c r="I71" s="36">
        <v>48144</v>
      </c>
      <c r="J71" s="36">
        <v>52354</v>
      </c>
      <c r="K71" s="36">
        <v>51394</v>
      </c>
      <c r="L71" s="36">
        <v>54463</v>
      </c>
      <c r="M71" s="36">
        <v>58936</v>
      </c>
      <c r="N71" s="36">
        <v>65573</v>
      </c>
      <c r="O71" s="36">
        <v>71450</v>
      </c>
      <c r="P71" s="36">
        <v>73037</v>
      </c>
      <c r="Q71" s="109">
        <v>77130</v>
      </c>
      <c r="R71" s="147">
        <f t="shared" ref="R71:R101" si="29">Q71-P71</f>
        <v>4093</v>
      </c>
      <c r="S71" s="127">
        <f t="shared" ref="S71:S101" si="30">Q71/P71*100</f>
        <v>105.6040089269822</v>
      </c>
      <c r="T71" s="41"/>
    </row>
    <row r="72" spans="1:20" s="16" customFormat="1" ht="13.5" customHeight="1" x14ac:dyDescent="0.2">
      <c r="A72" s="122">
        <v>67</v>
      </c>
      <c r="B72" s="199" t="s">
        <v>71</v>
      </c>
      <c r="C72" s="199"/>
      <c r="D72" s="120" t="s">
        <v>57</v>
      </c>
      <c r="E72" s="36">
        <v>11558</v>
      </c>
      <c r="F72" s="36">
        <v>78</v>
      </c>
      <c r="G72" s="35">
        <v>6491</v>
      </c>
      <c r="H72" s="35">
        <v>3429</v>
      </c>
      <c r="I72" s="35">
        <v>756</v>
      </c>
      <c r="J72" s="35">
        <v>631</v>
      </c>
      <c r="K72" s="35">
        <v>301</v>
      </c>
      <c r="L72" s="35">
        <v>334</v>
      </c>
      <c r="M72" s="35">
        <v>1315</v>
      </c>
      <c r="N72" s="35">
        <v>424</v>
      </c>
      <c r="O72" s="13">
        <v>2357</v>
      </c>
      <c r="P72" s="13">
        <v>1841</v>
      </c>
      <c r="Q72" s="110">
        <v>2485</v>
      </c>
      <c r="R72" s="147">
        <f t="shared" si="29"/>
        <v>644</v>
      </c>
      <c r="S72" s="127">
        <f t="shared" si="30"/>
        <v>134.9809885931559</v>
      </c>
      <c r="T72" s="44"/>
    </row>
    <row r="73" spans="1:20" s="16" customFormat="1" ht="13.5" customHeight="1" x14ac:dyDescent="0.2">
      <c r="A73" s="122">
        <v>68</v>
      </c>
      <c r="B73" s="199" t="s">
        <v>72</v>
      </c>
      <c r="C73" s="199"/>
      <c r="D73" s="120" t="s">
        <v>57</v>
      </c>
      <c r="E73" s="36">
        <v>18648</v>
      </c>
      <c r="F73" s="36">
        <v>546</v>
      </c>
      <c r="G73" s="36">
        <v>2500</v>
      </c>
      <c r="H73" s="36">
        <v>7357</v>
      </c>
      <c r="I73" s="36">
        <v>423</v>
      </c>
      <c r="J73" s="36">
        <v>1077</v>
      </c>
      <c r="K73" s="36">
        <v>1147</v>
      </c>
      <c r="L73" s="36">
        <v>383</v>
      </c>
      <c r="M73" s="36">
        <v>5134</v>
      </c>
      <c r="N73" s="36">
        <v>607</v>
      </c>
      <c r="O73" s="36">
        <v>3282</v>
      </c>
      <c r="P73" s="36">
        <v>2077</v>
      </c>
      <c r="Q73" s="109">
        <v>3758</v>
      </c>
      <c r="R73" s="147">
        <f t="shared" si="29"/>
        <v>1681</v>
      </c>
      <c r="S73" s="127">
        <f t="shared" si="30"/>
        <v>180.93403948001924</v>
      </c>
      <c r="T73" s="41"/>
    </row>
    <row r="74" spans="1:20" s="16" customFormat="1" ht="13.5" customHeight="1" x14ac:dyDescent="0.2">
      <c r="A74" s="122">
        <v>69</v>
      </c>
      <c r="B74" s="199" t="s">
        <v>73</v>
      </c>
      <c r="C74" s="199"/>
      <c r="D74" s="120" t="s">
        <v>57</v>
      </c>
      <c r="E74" s="36">
        <v>2389</v>
      </c>
      <c r="F74" s="36">
        <v>4597</v>
      </c>
      <c r="G74" s="36">
        <v>2879</v>
      </c>
      <c r="H74" s="36">
        <v>4089</v>
      </c>
      <c r="I74" s="36">
        <v>5436</v>
      </c>
      <c r="J74" s="36">
        <v>5695</v>
      </c>
      <c r="K74" s="36">
        <v>6338</v>
      </c>
      <c r="L74" s="36">
        <v>9139</v>
      </c>
      <c r="M74" s="36">
        <v>9486</v>
      </c>
      <c r="N74" s="36">
        <v>9677</v>
      </c>
      <c r="O74" s="7">
        <v>9633</v>
      </c>
      <c r="P74" s="7">
        <v>10360</v>
      </c>
      <c r="Q74" s="109">
        <v>9049</v>
      </c>
      <c r="R74" s="147">
        <f t="shared" si="29"/>
        <v>-1311</v>
      </c>
      <c r="S74" s="127">
        <f t="shared" si="30"/>
        <v>87.345559845559848</v>
      </c>
      <c r="T74" s="41"/>
    </row>
    <row r="75" spans="1:20" s="32" customFormat="1" ht="13.5" customHeight="1" x14ac:dyDescent="0.2">
      <c r="A75" s="122">
        <v>70</v>
      </c>
      <c r="B75" s="199" t="s">
        <v>74</v>
      </c>
      <c r="C75" s="199"/>
      <c r="D75" s="120" t="s">
        <v>57</v>
      </c>
      <c r="E75" s="36">
        <v>1875</v>
      </c>
      <c r="F75" s="36">
        <v>1545</v>
      </c>
      <c r="G75" s="36">
        <v>911</v>
      </c>
      <c r="H75" s="36">
        <v>1922</v>
      </c>
      <c r="I75" s="36">
        <v>1425</v>
      </c>
      <c r="J75" s="36">
        <v>1121</v>
      </c>
      <c r="K75" s="36">
        <v>2038</v>
      </c>
      <c r="L75" s="36">
        <v>1972</v>
      </c>
      <c r="M75" s="36">
        <v>5537</v>
      </c>
      <c r="N75" s="36">
        <v>2845</v>
      </c>
      <c r="O75" s="7">
        <v>4740</v>
      </c>
      <c r="P75" s="7">
        <v>5471</v>
      </c>
      <c r="Q75" s="109">
        <v>4972</v>
      </c>
      <c r="R75" s="147">
        <f t="shared" si="29"/>
        <v>-499</v>
      </c>
      <c r="S75" s="127">
        <f t="shared" si="30"/>
        <v>90.879181136903668</v>
      </c>
      <c r="T75" s="45"/>
    </row>
    <row r="76" spans="1:20" ht="18" customHeight="1" x14ac:dyDescent="0.2">
      <c r="A76" s="8">
        <v>71</v>
      </c>
      <c r="B76" s="209" t="s">
        <v>75</v>
      </c>
      <c r="C76" s="209"/>
      <c r="D76" s="9" t="s">
        <v>23</v>
      </c>
      <c r="E76" s="38">
        <v>1016</v>
      </c>
      <c r="F76" s="38">
        <v>983</v>
      </c>
      <c r="G76" s="38">
        <v>1060</v>
      </c>
      <c r="H76" s="38">
        <v>1011</v>
      </c>
      <c r="I76" s="38">
        <v>873</v>
      </c>
      <c r="J76" s="38">
        <v>933</v>
      </c>
      <c r="K76" s="38">
        <v>936</v>
      </c>
      <c r="L76" s="22">
        <f>SUM(L77:L79)</f>
        <v>907</v>
      </c>
      <c r="M76" s="22">
        <f t="shared" ref="M76" si="31">SUM(M77:M79)</f>
        <v>975</v>
      </c>
      <c r="N76" s="22">
        <v>967</v>
      </c>
      <c r="O76" s="22">
        <v>925</v>
      </c>
      <c r="P76" s="22">
        <v>939</v>
      </c>
      <c r="Q76" s="183">
        <v>907</v>
      </c>
      <c r="R76" s="147">
        <f t="shared" si="29"/>
        <v>-32</v>
      </c>
      <c r="S76" s="127">
        <f t="shared" si="30"/>
        <v>96.592119275825354</v>
      </c>
      <c r="T76" s="46"/>
    </row>
    <row r="77" spans="1:20" ht="13.5" customHeight="1" x14ac:dyDescent="0.2">
      <c r="A77" s="122">
        <v>72</v>
      </c>
      <c r="B77" s="205" t="s">
        <v>76</v>
      </c>
      <c r="C77" s="119" t="s">
        <v>77</v>
      </c>
      <c r="D77" s="120" t="s">
        <v>23</v>
      </c>
      <c r="E77" s="36">
        <v>523</v>
      </c>
      <c r="F77" s="36">
        <v>478</v>
      </c>
      <c r="G77" s="36">
        <v>510</v>
      </c>
      <c r="H77" s="36">
        <v>484</v>
      </c>
      <c r="I77" s="36">
        <v>387</v>
      </c>
      <c r="J77" s="36">
        <v>390</v>
      </c>
      <c r="K77" s="36">
        <v>375</v>
      </c>
      <c r="L77" s="36">
        <v>363</v>
      </c>
      <c r="M77" s="36">
        <v>345</v>
      </c>
      <c r="N77" s="36">
        <v>370</v>
      </c>
      <c r="O77" s="36">
        <v>346</v>
      </c>
      <c r="P77" s="36">
        <v>340</v>
      </c>
      <c r="Q77" s="109">
        <v>304</v>
      </c>
      <c r="R77" s="147">
        <f t="shared" si="29"/>
        <v>-36</v>
      </c>
      <c r="S77" s="127">
        <f t="shared" si="30"/>
        <v>89.411764705882362</v>
      </c>
      <c r="T77" s="47"/>
    </row>
    <row r="78" spans="1:20" ht="13.5" customHeight="1" x14ac:dyDescent="0.2">
      <c r="A78" s="122">
        <v>73</v>
      </c>
      <c r="B78" s="205"/>
      <c r="C78" s="119" t="s">
        <v>78</v>
      </c>
      <c r="D78" s="120" t="s">
        <v>23</v>
      </c>
      <c r="E78" s="36">
        <v>452</v>
      </c>
      <c r="F78" s="36">
        <v>433</v>
      </c>
      <c r="G78" s="36">
        <v>482</v>
      </c>
      <c r="H78" s="36">
        <v>475</v>
      </c>
      <c r="I78" s="36">
        <v>448</v>
      </c>
      <c r="J78" s="36">
        <v>490</v>
      </c>
      <c r="K78" s="36">
        <v>512</v>
      </c>
      <c r="L78" s="36">
        <v>501</v>
      </c>
      <c r="M78" s="36">
        <v>589</v>
      </c>
      <c r="N78" s="36">
        <v>558</v>
      </c>
      <c r="O78" s="36">
        <v>544</v>
      </c>
      <c r="P78" s="36">
        <v>548</v>
      </c>
      <c r="Q78" s="109">
        <v>580</v>
      </c>
      <c r="R78" s="147">
        <f t="shared" si="29"/>
        <v>32</v>
      </c>
      <c r="S78" s="127">
        <f t="shared" si="30"/>
        <v>105.83941605839415</v>
      </c>
      <c r="T78" s="47"/>
    </row>
    <row r="79" spans="1:20" ht="13.5" customHeight="1" x14ac:dyDescent="0.2">
      <c r="A79" s="122">
        <v>74</v>
      </c>
      <c r="B79" s="205"/>
      <c r="C79" s="119" t="s">
        <v>79</v>
      </c>
      <c r="D79" s="120" t="s">
        <v>23</v>
      </c>
      <c r="E79" s="36">
        <v>41</v>
      </c>
      <c r="F79" s="36">
        <v>74</v>
      </c>
      <c r="G79" s="36">
        <v>68</v>
      </c>
      <c r="H79" s="36">
        <v>52</v>
      </c>
      <c r="I79" s="36">
        <v>38</v>
      </c>
      <c r="J79" s="36">
        <v>53</v>
      </c>
      <c r="K79" s="36">
        <v>49</v>
      </c>
      <c r="L79" s="36">
        <v>43</v>
      </c>
      <c r="M79" s="36">
        <v>41</v>
      </c>
      <c r="N79" s="36">
        <v>35</v>
      </c>
      <c r="O79" s="36">
        <v>35</v>
      </c>
      <c r="P79" s="36">
        <v>51</v>
      </c>
      <c r="Q79" s="109">
        <v>23</v>
      </c>
      <c r="R79" s="147">
        <f t="shared" si="29"/>
        <v>-28</v>
      </c>
      <c r="S79" s="127">
        <f t="shared" si="30"/>
        <v>45.098039215686278</v>
      </c>
      <c r="T79" s="47"/>
    </row>
    <row r="80" spans="1:20" ht="13.5" customHeight="1" x14ac:dyDescent="0.2">
      <c r="A80" s="122">
        <v>75</v>
      </c>
      <c r="B80" s="202" t="s">
        <v>80</v>
      </c>
      <c r="C80" s="202"/>
      <c r="D80" s="120" t="s">
        <v>23</v>
      </c>
      <c r="E80" s="36">
        <v>464</v>
      </c>
      <c r="F80" s="36">
        <v>456</v>
      </c>
      <c r="G80" s="36">
        <v>492</v>
      </c>
      <c r="H80" s="36">
        <v>472</v>
      </c>
      <c r="I80" s="36">
        <v>386</v>
      </c>
      <c r="J80" s="36">
        <v>426</v>
      </c>
      <c r="K80" s="36">
        <v>436</v>
      </c>
      <c r="L80" s="36">
        <v>425</v>
      </c>
      <c r="M80" s="36">
        <v>458</v>
      </c>
      <c r="N80" s="36">
        <v>430</v>
      </c>
      <c r="O80" s="36">
        <v>389</v>
      </c>
      <c r="P80" s="36">
        <v>412</v>
      </c>
      <c r="Q80" s="109">
        <v>375</v>
      </c>
      <c r="R80" s="147">
        <f t="shared" si="29"/>
        <v>-37</v>
      </c>
      <c r="S80" s="127">
        <f t="shared" si="30"/>
        <v>91.019417475728162</v>
      </c>
      <c r="T80" s="47"/>
    </row>
    <row r="81" spans="1:20" ht="13.5" customHeight="1" x14ac:dyDescent="0.2">
      <c r="A81" s="122">
        <v>76</v>
      </c>
      <c r="B81" s="199" t="s">
        <v>81</v>
      </c>
      <c r="C81" s="199"/>
      <c r="D81" s="120" t="s">
        <v>82</v>
      </c>
      <c r="E81" s="42">
        <v>17.399999999999999</v>
      </c>
      <c r="F81" s="42">
        <v>20.5</v>
      </c>
      <c r="G81" s="42">
        <v>24.6</v>
      </c>
      <c r="H81" s="42">
        <v>24.4</v>
      </c>
      <c r="I81" s="42">
        <v>25.3</v>
      </c>
      <c r="J81" s="42">
        <v>32.5</v>
      </c>
      <c r="K81" s="42">
        <v>14.5</v>
      </c>
      <c r="L81" s="42">
        <v>24.5</v>
      </c>
      <c r="M81" s="42">
        <v>23.4</v>
      </c>
      <c r="N81" s="42">
        <v>49.5</v>
      </c>
      <c r="O81" s="42">
        <v>32.6</v>
      </c>
      <c r="P81" s="42">
        <v>30.7</v>
      </c>
      <c r="Q81" s="159">
        <v>24.8</v>
      </c>
      <c r="R81" s="147">
        <f t="shared" si="29"/>
        <v>-5.8999999999999986</v>
      </c>
      <c r="S81" s="127">
        <f t="shared" si="30"/>
        <v>80.781758957654731</v>
      </c>
      <c r="T81" s="47"/>
    </row>
    <row r="82" spans="1:20" ht="13.5" customHeight="1" x14ac:dyDescent="0.2">
      <c r="A82" s="122">
        <v>77</v>
      </c>
      <c r="B82" s="199" t="s">
        <v>83</v>
      </c>
      <c r="C82" s="199"/>
      <c r="D82" s="120" t="s">
        <v>82</v>
      </c>
      <c r="E82" s="42">
        <v>11.2</v>
      </c>
      <c r="F82" s="42">
        <v>9</v>
      </c>
      <c r="G82" s="42">
        <v>8.1999999999999993</v>
      </c>
      <c r="H82" s="42">
        <v>8.6</v>
      </c>
      <c r="I82" s="42">
        <v>10.4</v>
      </c>
      <c r="J82" s="42">
        <v>13.5</v>
      </c>
      <c r="K82" s="42">
        <v>8.6999999999999993</v>
      </c>
      <c r="L82" s="42">
        <v>9.8000000000000007</v>
      </c>
      <c r="M82" s="42">
        <v>9.1999999999999993</v>
      </c>
      <c r="N82" s="42">
        <v>9.8000000000000007</v>
      </c>
      <c r="O82" s="42">
        <v>9.8000000000000007</v>
      </c>
      <c r="P82" s="42">
        <v>9.8000000000000007</v>
      </c>
      <c r="Q82" s="159">
        <v>7</v>
      </c>
      <c r="R82" s="147">
        <f t="shared" si="29"/>
        <v>-2.8000000000000007</v>
      </c>
      <c r="S82" s="127">
        <f t="shared" si="30"/>
        <v>71.428571428571416</v>
      </c>
      <c r="T82" s="47"/>
    </row>
    <row r="83" spans="1:20" ht="13.5" customHeight="1" x14ac:dyDescent="0.2">
      <c r="A83" s="122">
        <v>78</v>
      </c>
      <c r="B83" s="199" t="s">
        <v>84</v>
      </c>
      <c r="C83" s="199"/>
      <c r="D83" s="120" t="s">
        <v>82</v>
      </c>
      <c r="E83" s="42">
        <v>600</v>
      </c>
      <c r="F83" s="42">
        <v>750</v>
      </c>
      <c r="G83" s="42">
        <v>710</v>
      </c>
      <c r="H83" s="42">
        <v>600</v>
      </c>
      <c r="I83" s="42">
        <v>670</v>
      </c>
      <c r="J83" s="42">
        <v>830</v>
      </c>
      <c r="K83" s="42">
        <v>750</v>
      </c>
      <c r="L83" s="42">
        <v>811</v>
      </c>
      <c r="M83" s="42">
        <v>1070</v>
      </c>
      <c r="N83" s="42">
        <v>920</v>
      </c>
      <c r="O83" s="42">
        <v>970</v>
      </c>
      <c r="P83" s="42">
        <v>1785</v>
      </c>
      <c r="Q83" s="159">
        <v>1754.5</v>
      </c>
      <c r="R83" s="147">
        <f t="shared" si="29"/>
        <v>-30.5</v>
      </c>
      <c r="S83" s="127">
        <f t="shared" si="30"/>
        <v>98.291316526610643</v>
      </c>
      <c r="T83" s="47"/>
    </row>
    <row r="84" spans="1:20" ht="13.5" customHeight="1" x14ac:dyDescent="0.2">
      <c r="A84" s="122">
        <v>79</v>
      </c>
      <c r="B84" s="199" t="s">
        <v>85</v>
      </c>
      <c r="C84" s="199"/>
      <c r="D84" s="120" t="s">
        <v>82</v>
      </c>
      <c r="E84" s="42">
        <v>80</v>
      </c>
      <c r="F84" s="42">
        <v>30</v>
      </c>
      <c r="G84" s="42">
        <v>50</v>
      </c>
      <c r="H84" s="42">
        <v>50</v>
      </c>
      <c r="I84" s="42">
        <v>50</v>
      </c>
      <c r="J84" s="42">
        <v>50</v>
      </c>
      <c r="K84" s="42"/>
      <c r="L84" s="42">
        <v>0</v>
      </c>
      <c r="M84" s="42"/>
      <c r="N84" s="42">
        <v>0</v>
      </c>
      <c r="O84" s="42" t="s">
        <v>120</v>
      </c>
      <c r="P84" s="42">
        <v>9</v>
      </c>
      <c r="Q84" s="159">
        <v>0.5</v>
      </c>
      <c r="R84" s="147">
        <f t="shared" si="29"/>
        <v>-8.5</v>
      </c>
      <c r="S84" s="127">
        <f t="shared" si="30"/>
        <v>5.5555555555555554</v>
      </c>
      <c r="T84" s="47"/>
    </row>
    <row r="85" spans="1:20" ht="13.5" customHeight="1" x14ac:dyDescent="0.2">
      <c r="A85" s="122">
        <v>80</v>
      </c>
      <c r="B85" s="199" t="s">
        <v>86</v>
      </c>
      <c r="C85" s="199"/>
      <c r="D85" s="120" t="s">
        <v>7</v>
      </c>
      <c r="E85" s="36">
        <v>1</v>
      </c>
      <c r="F85" s="36">
        <v>1</v>
      </c>
      <c r="G85" s="36">
        <v>1</v>
      </c>
      <c r="H85" s="36">
        <v>1</v>
      </c>
      <c r="I85" s="36">
        <v>1</v>
      </c>
      <c r="J85" s="36">
        <v>1</v>
      </c>
      <c r="K85" s="36">
        <v>1</v>
      </c>
      <c r="L85" s="36">
        <v>1</v>
      </c>
      <c r="M85" s="36">
        <v>1</v>
      </c>
      <c r="N85" s="36">
        <v>1</v>
      </c>
      <c r="O85" s="36">
        <v>1</v>
      </c>
      <c r="P85" s="36">
        <v>1</v>
      </c>
      <c r="Q85" s="36">
        <v>1</v>
      </c>
      <c r="R85" s="147">
        <f t="shared" si="29"/>
        <v>0</v>
      </c>
      <c r="S85" s="127">
        <f t="shared" si="30"/>
        <v>100</v>
      </c>
      <c r="T85" s="47"/>
    </row>
    <row r="86" spans="1:20" ht="13.5" customHeight="1" x14ac:dyDescent="0.2">
      <c r="A86" s="122">
        <v>81</v>
      </c>
      <c r="B86" s="199" t="s">
        <v>87</v>
      </c>
      <c r="C86" s="199"/>
      <c r="D86" s="120" t="s">
        <v>7</v>
      </c>
      <c r="E86" s="36">
        <v>18</v>
      </c>
      <c r="F86" s="36">
        <v>18</v>
      </c>
      <c r="G86" s="36">
        <v>18</v>
      </c>
      <c r="H86" s="36">
        <v>18</v>
      </c>
      <c r="I86" s="36">
        <v>17</v>
      </c>
      <c r="J86" s="36">
        <v>17</v>
      </c>
      <c r="K86" s="36">
        <v>19</v>
      </c>
      <c r="L86" s="36">
        <v>17</v>
      </c>
      <c r="M86" s="36">
        <v>18</v>
      </c>
      <c r="N86" s="36">
        <v>18</v>
      </c>
      <c r="O86" s="36">
        <v>18</v>
      </c>
      <c r="P86" s="36">
        <v>19</v>
      </c>
      <c r="Q86" s="36">
        <v>21</v>
      </c>
      <c r="R86" s="147">
        <f t="shared" si="29"/>
        <v>2</v>
      </c>
      <c r="S86" s="127">
        <f t="shared" si="30"/>
        <v>110.5263157894737</v>
      </c>
      <c r="T86" s="47"/>
    </row>
    <row r="87" spans="1:20" ht="13.5" customHeight="1" x14ac:dyDescent="0.2">
      <c r="A87" s="122">
        <v>82</v>
      </c>
      <c r="B87" s="199" t="s">
        <v>88</v>
      </c>
      <c r="C87" s="199"/>
      <c r="D87" s="120" t="s">
        <v>23</v>
      </c>
      <c r="E87" s="36">
        <v>533</v>
      </c>
      <c r="F87" s="36">
        <v>535</v>
      </c>
      <c r="G87" s="36">
        <v>518</v>
      </c>
      <c r="H87" s="36">
        <v>488</v>
      </c>
      <c r="I87" s="36">
        <v>458</v>
      </c>
      <c r="J87" s="36">
        <v>431</v>
      </c>
      <c r="K87" s="36">
        <v>409</v>
      </c>
      <c r="L87" s="36">
        <v>417</v>
      </c>
      <c r="M87" s="36">
        <v>434</v>
      </c>
      <c r="N87" s="36">
        <v>454</v>
      </c>
      <c r="O87" s="36">
        <v>455</v>
      </c>
      <c r="P87" s="36">
        <v>475</v>
      </c>
      <c r="Q87" s="36">
        <v>531</v>
      </c>
      <c r="R87" s="147">
        <f t="shared" si="29"/>
        <v>56</v>
      </c>
      <c r="S87" s="127">
        <f t="shared" si="30"/>
        <v>111.78947368421052</v>
      </c>
      <c r="T87" s="47"/>
    </row>
    <row r="88" spans="1:20" ht="13.5" customHeight="1" x14ac:dyDescent="0.2">
      <c r="A88" s="122">
        <v>83</v>
      </c>
      <c r="B88" s="199" t="s">
        <v>89</v>
      </c>
      <c r="C88" s="199"/>
      <c r="D88" s="120" t="s">
        <v>23</v>
      </c>
      <c r="E88" s="36">
        <v>274</v>
      </c>
      <c r="F88" s="36">
        <v>272</v>
      </c>
      <c r="G88" s="36">
        <v>250</v>
      </c>
      <c r="H88" s="36">
        <v>239</v>
      </c>
      <c r="I88" s="36">
        <v>219</v>
      </c>
      <c r="J88" s="36">
        <v>201</v>
      </c>
      <c r="K88" s="36">
        <v>188</v>
      </c>
      <c r="L88" s="36">
        <v>185</v>
      </c>
      <c r="M88" s="36">
        <v>193</v>
      </c>
      <c r="N88" s="36">
        <v>215</v>
      </c>
      <c r="O88" s="36">
        <v>220</v>
      </c>
      <c r="P88" s="36">
        <v>223</v>
      </c>
      <c r="Q88" s="36">
        <v>263</v>
      </c>
      <c r="R88" s="147">
        <f t="shared" si="29"/>
        <v>40</v>
      </c>
      <c r="S88" s="127">
        <f t="shared" si="30"/>
        <v>117.93721973094171</v>
      </c>
      <c r="T88" s="47"/>
    </row>
    <row r="89" spans="1:20" ht="13.5" customHeight="1" x14ac:dyDescent="0.2">
      <c r="A89" s="122">
        <v>84</v>
      </c>
      <c r="B89" s="199" t="s">
        <v>90</v>
      </c>
      <c r="C89" s="199"/>
      <c r="D89" s="120" t="s">
        <v>23</v>
      </c>
      <c r="E89" s="36">
        <v>48</v>
      </c>
      <c r="F89" s="36">
        <v>45</v>
      </c>
      <c r="G89" s="36">
        <v>56</v>
      </c>
      <c r="H89" s="36">
        <v>49</v>
      </c>
      <c r="I89" s="36">
        <v>54</v>
      </c>
      <c r="J89" s="36">
        <v>51</v>
      </c>
      <c r="K89" s="36">
        <v>50</v>
      </c>
      <c r="L89" s="36">
        <v>48</v>
      </c>
      <c r="M89" s="36">
        <v>46</v>
      </c>
      <c r="N89" s="36">
        <v>46</v>
      </c>
      <c r="O89" s="36">
        <v>44</v>
      </c>
      <c r="P89" s="36">
        <v>49</v>
      </c>
      <c r="Q89" s="36">
        <v>52</v>
      </c>
      <c r="R89" s="147">
        <f t="shared" si="29"/>
        <v>3</v>
      </c>
      <c r="S89" s="127">
        <f t="shared" si="30"/>
        <v>106.12244897959184</v>
      </c>
      <c r="T89" s="47"/>
    </row>
    <row r="90" spans="1:20" ht="13.5" customHeight="1" x14ac:dyDescent="0.2">
      <c r="A90" s="122">
        <v>85</v>
      </c>
      <c r="B90" s="199" t="s">
        <v>89</v>
      </c>
      <c r="C90" s="199"/>
      <c r="D90" s="120" t="s">
        <v>23</v>
      </c>
      <c r="E90" s="36">
        <v>26</v>
      </c>
      <c r="F90" s="36">
        <v>30</v>
      </c>
      <c r="G90" s="36">
        <v>37</v>
      </c>
      <c r="H90" s="36">
        <v>35</v>
      </c>
      <c r="I90" s="36">
        <v>34</v>
      </c>
      <c r="J90" s="36">
        <v>39</v>
      </c>
      <c r="K90" s="36">
        <v>33</v>
      </c>
      <c r="L90" s="36">
        <v>34</v>
      </c>
      <c r="M90" s="36">
        <v>32</v>
      </c>
      <c r="N90" s="36">
        <v>32</v>
      </c>
      <c r="O90" s="36">
        <v>32</v>
      </c>
      <c r="P90" s="36">
        <v>37</v>
      </c>
      <c r="Q90" s="36">
        <v>39</v>
      </c>
      <c r="R90" s="147">
        <f t="shared" si="29"/>
        <v>2</v>
      </c>
      <c r="S90" s="127">
        <f t="shared" si="30"/>
        <v>105.40540540540539</v>
      </c>
      <c r="T90" s="47"/>
    </row>
    <row r="91" spans="1:20" ht="13.5" customHeight="1" x14ac:dyDescent="0.2">
      <c r="A91" s="122">
        <v>86</v>
      </c>
      <c r="B91" s="199" t="s">
        <v>91</v>
      </c>
      <c r="C91" s="199"/>
      <c r="D91" s="120" t="s">
        <v>23</v>
      </c>
      <c r="E91" s="36">
        <v>25</v>
      </c>
      <c r="F91" s="36">
        <v>25</v>
      </c>
      <c r="G91" s="36">
        <v>25</v>
      </c>
      <c r="H91" s="36">
        <v>25</v>
      </c>
      <c r="I91" s="36">
        <v>24</v>
      </c>
      <c r="J91" s="36">
        <v>23</v>
      </c>
      <c r="K91" s="36">
        <v>23</v>
      </c>
      <c r="L91" s="36">
        <v>23</v>
      </c>
      <c r="M91" s="36">
        <v>23</v>
      </c>
      <c r="N91" s="36">
        <v>23</v>
      </c>
      <c r="O91" s="36">
        <v>23</v>
      </c>
      <c r="P91" s="36">
        <v>27</v>
      </c>
      <c r="Q91" s="36">
        <v>29</v>
      </c>
      <c r="R91" s="147">
        <f t="shared" si="29"/>
        <v>2</v>
      </c>
      <c r="S91" s="127">
        <f t="shared" si="30"/>
        <v>107.40740740740742</v>
      </c>
      <c r="T91" s="47"/>
    </row>
    <row r="92" spans="1:20" ht="13.5" customHeight="1" x14ac:dyDescent="0.2">
      <c r="A92" s="122">
        <v>87</v>
      </c>
      <c r="B92" s="199" t="s">
        <v>89</v>
      </c>
      <c r="C92" s="199"/>
      <c r="D92" s="120" t="s">
        <v>23</v>
      </c>
      <c r="E92" s="36">
        <v>16</v>
      </c>
      <c r="F92" s="36">
        <v>16</v>
      </c>
      <c r="G92" s="36">
        <v>17</v>
      </c>
      <c r="H92" s="36">
        <v>17</v>
      </c>
      <c r="I92" s="36">
        <v>16</v>
      </c>
      <c r="J92" s="36">
        <v>17</v>
      </c>
      <c r="K92" s="36">
        <v>17</v>
      </c>
      <c r="L92" s="36">
        <v>17</v>
      </c>
      <c r="M92" s="36">
        <v>17</v>
      </c>
      <c r="N92" s="36">
        <v>17</v>
      </c>
      <c r="O92" s="36">
        <v>18</v>
      </c>
      <c r="P92" s="36">
        <v>21</v>
      </c>
      <c r="Q92" s="36">
        <v>23</v>
      </c>
      <c r="R92" s="147">
        <f t="shared" si="29"/>
        <v>2</v>
      </c>
      <c r="S92" s="127">
        <f t="shared" si="30"/>
        <v>109.52380952380953</v>
      </c>
      <c r="T92" s="47"/>
    </row>
    <row r="93" spans="1:20" ht="13.5" customHeight="1" x14ac:dyDescent="0.2">
      <c r="A93" s="122">
        <v>88</v>
      </c>
      <c r="B93" s="199" t="s">
        <v>92</v>
      </c>
      <c r="C93" s="199"/>
      <c r="D93" s="120" t="s">
        <v>23</v>
      </c>
      <c r="E93" s="36">
        <v>96</v>
      </c>
      <c r="F93" s="36">
        <v>72</v>
      </c>
      <c r="G93" s="36">
        <v>48</v>
      </c>
      <c r="H93" s="36">
        <v>44</v>
      </c>
      <c r="I93" s="36">
        <v>45</v>
      </c>
      <c r="J93" s="36">
        <v>42</v>
      </c>
      <c r="K93" s="36">
        <v>44</v>
      </c>
      <c r="L93" s="36">
        <v>62</v>
      </c>
      <c r="M93" s="36">
        <v>53</v>
      </c>
      <c r="N93" s="36">
        <v>74</v>
      </c>
      <c r="O93" s="36">
        <v>57</v>
      </c>
      <c r="P93" s="36">
        <v>45</v>
      </c>
      <c r="Q93" s="36">
        <v>72</v>
      </c>
      <c r="R93" s="147">
        <f t="shared" si="29"/>
        <v>27</v>
      </c>
      <c r="S93" s="127">
        <f t="shared" si="30"/>
        <v>160</v>
      </c>
      <c r="T93" s="47"/>
    </row>
    <row r="94" spans="1:20" ht="13.5" customHeight="1" x14ac:dyDescent="0.2">
      <c r="A94" s="122">
        <v>89</v>
      </c>
      <c r="B94" s="199" t="s">
        <v>93</v>
      </c>
      <c r="C94" s="199"/>
      <c r="D94" s="120" t="s">
        <v>23</v>
      </c>
      <c r="E94" s="36">
        <v>72</v>
      </c>
      <c r="F94" s="36">
        <v>98</v>
      </c>
      <c r="G94" s="36">
        <v>85</v>
      </c>
      <c r="H94" s="36">
        <v>71</v>
      </c>
      <c r="I94" s="36">
        <v>90</v>
      </c>
      <c r="J94" s="36">
        <v>63</v>
      </c>
      <c r="K94" s="36">
        <v>38</v>
      </c>
      <c r="L94" s="36">
        <v>35</v>
      </c>
      <c r="M94" s="36">
        <v>28</v>
      </c>
      <c r="N94" s="36">
        <v>30</v>
      </c>
      <c r="O94" s="36">
        <v>34</v>
      </c>
      <c r="P94" s="36">
        <v>45</v>
      </c>
      <c r="Q94" s="36">
        <v>36</v>
      </c>
      <c r="R94" s="147">
        <f t="shared" si="29"/>
        <v>-9</v>
      </c>
      <c r="S94" s="127">
        <f t="shared" si="30"/>
        <v>80</v>
      </c>
      <c r="T94" s="47"/>
    </row>
    <row r="95" spans="1:20" ht="13.5" customHeight="1" x14ac:dyDescent="0.2">
      <c r="A95" s="122">
        <v>90</v>
      </c>
      <c r="B95" s="199" t="s">
        <v>94</v>
      </c>
      <c r="C95" s="199"/>
      <c r="D95" s="120" t="s">
        <v>23</v>
      </c>
      <c r="E95" s="36">
        <v>7</v>
      </c>
      <c r="F95" s="36">
        <v>7</v>
      </c>
      <c r="G95" s="36">
        <v>21</v>
      </c>
      <c r="H95" s="36">
        <v>5</v>
      </c>
      <c r="I95" s="36">
        <v>1</v>
      </c>
      <c r="J95" s="36">
        <v>6</v>
      </c>
      <c r="K95" s="36">
        <v>3</v>
      </c>
      <c r="L95" s="36">
        <v>3</v>
      </c>
      <c r="M95" s="36">
        <v>5</v>
      </c>
      <c r="N95" s="36">
        <v>4</v>
      </c>
      <c r="O95" s="36">
        <v>1</v>
      </c>
      <c r="P95" s="36">
        <v>5</v>
      </c>
      <c r="Q95" s="36">
        <v>2</v>
      </c>
      <c r="R95" s="147">
        <f t="shared" si="29"/>
        <v>-3</v>
      </c>
      <c r="S95" s="127">
        <f t="shared" si="30"/>
        <v>40</v>
      </c>
      <c r="T95" s="47"/>
    </row>
    <row r="96" spans="1:20" ht="13.5" customHeight="1" x14ac:dyDescent="0.2">
      <c r="A96" s="122">
        <v>91</v>
      </c>
      <c r="B96" s="199" t="s">
        <v>95</v>
      </c>
      <c r="C96" s="199"/>
      <c r="D96" s="120" t="s">
        <v>23</v>
      </c>
      <c r="E96" s="36">
        <v>7</v>
      </c>
      <c r="F96" s="36">
        <v>7</v>
      </c>
      <c r="G96" s="36">
        <v>9</v>
      </c>
      <c r="H96" s="36">
        <v>5</v>
      </c>
      <c r="I96" s="36">
        <v>1</v>
      </c>
      <c r="J96" s="36">
        <v>6</v>
      </c>
      <c r="K96" s="36">
        <v>3</v>
      </c>
      <c r="L96" s="36">
        <v>3</v>
      </c>
      <c r="M96" s="36">
        <v>5</v>
      </c>
      <c r="N96" s="36">
        <v>4</v>
      </c>
      <c r="O96" s="36">
        <v>1</v>
      </c>
      <c r="P96" s="36">
        <v>5</v>
      </c>
      <c r="Q96" s="36">
        <v>3</v>
      </c>
      <c r="R96" s="147">
        <f t="shared" si="29"/>
        <v>-2</v>
      </c>
      <c r="S96" s="127">
        <f t="shared" si="30"/>
        <v>60</v>
      </c>
      <c r="T96" s="47"/>
    </row>
    <row r="97" spans="1:20" ht="27" customHeight="1" x14ac:dyDescent="0.2">
      <c r="A97" s="122">
        <v>92</v>
      </c>
      <c r="B97" s="199" t="s">
        <v>96</v>
      </c>
      <c r="C97" s="199"/>
      <c r="D97" s="120" t="s">
        <v>23</v>
      </c>
      <c r="E97" s="36">
        <v>3</v>
      </c>
      <c r="F97" s="36">
        <v>1</v>
      </c>
      <c r="G97" s="36">
        <v>2</v>
      </c>
      <c r="H97" s="36">
        <v>1</v>
      </c>
      <c r="I97" s="36">
        <v>0</v>
      </c>
      <c r="J97" s="36">
        <v>2</v>
      </c>
      <c r="K97" s="36">
        <v>1</v>
      </c>
      <c r="L97" s="36"/>
      <c r="M97" s="36">
        <v>3</v>
      </c>
      <c r="N97" s="36">
        <v>3</v>
      </c>
      <c r="O97" s="36">
        <v>2</v>
      </c>
      <c r="P97" s="36" t="s">
        <v>120</v>
      </c>
      <c r="Q97" s="36">
        <v>1</v>
      </c>
      <c r="R97" s="147" t="s">
        <v>120</v>
      </c>
      <c r="S97" s="127" t="s">
        <v>120</v>
      </c>
      <c r="T97" s="47"/>
    </row>
    <row r="98" spans="1:20" ht="13.5" customHeight="1" x14ac:dyDescent="0.2">
      <c r="A98" s="122">
        <v>93</v>
      </c>
      <c r="B98" s="199" t="s">
        <v>97</v>
      </c>
      <c r="C98" s="199"/>
      <c r="D98" s="120" t="s">
        <v>23</v>
      </c>
      <c r="E98" s="36"/>
      <c r="F98" s="36">
        <v>1</v>
      </c>
      <c r="G98" s="36"/>
      <c r="H98" s="36"/>
      <c r="I98" s="36"/>
      <c r="J98" s="36"/>
      <c r="K98" s="36">
        <v>1</v>
      </c>
      <c r="L98" s="36"/>
      <c r="M98" s="36"/>
      <c r="N98" s="36">
        <v>1</v>
      </c>
      <c r="O98" s="36" t="s">
        <v>120</v>
      </c>
      <c r="P98" s="36" t="s">
        <v>120</v>
      </c>
      <c r="Q98" s="36" t="s">
        <v>120</v>
      </c>
      <c r="R98" s="147" t="s">
        <v>120</v>
      </c>
      <c r="S98" s="127" t="s">
        <v>120</v>
      </c>
      <c r="T98" s="47"/>
    </row>
    <row r="99" spans="1:20" ht="13.5" customHeight="1" x14ac:dyDescent="0.2">
      <c r="A99" s="122">
        <v>94</v>
      </c>
      <c r="B99" s="199" t="s">
        <v>98</v>
      </c>
      <c r="C99" s="199"/>
      <c r="D99" s="120" t="s">
        <v>23</v>
      </c>
      <c r="E99" s="36">
        <v>34</v>
      </c>
      <c r="F99" s="36">
        <v>13</v>
      </c>
      <c r="G99" s="36">
        <v>30</v>
      </c>
      <c r="H99" s="36">
        <v>28</v>
      </c>
      <c r="I99" s="36">
        <v>24</v>
      </c>
      <c r="J99" s="36">
        <v>35</v>
      </c>
      <c r="K99" s="36">
        <v>18</v>
      </c>
      <c r="L99" s="36">
        <v>6</v>
      </c>
      <c r="M99" s="36">
        <v>25</v>
      </c>
      <c r="N99" s="36">
        <v>13</v>
      </c>
      <c r="O99" s="36">
        <v>11</v>
      </c>
      <c r="P99" s="36">
        <v>12</v>
      </c>
      <c r="Q99" s="36">
        <v>3</v>
      </c>
      <c r="R99" s="147">
        <f t="shared" si="29"/>
        <v>-9</v>
      </c>
      <c r="S99" s="127">
        <f t="shared" si="30"/>
        <v>25</v>
      </c>
    </row>
    <row r="100" spans="1:20" ht="13.5" customHeight="1" x14ac:dyDescent="0.2">
      <c r="A100" s="122">
        <v>95</v>
      </c>
      <c r="B100" s="199" t="s">
        <v>99</v>
      </c>
      <c r="C100" s="199"/>
      <c r="D100" s="120" t="s">
        <v>7</v>
      </c>
      <c r="E100" s="36">
        <v>11</v>
      </c>
      <c r="F100" s="36">
        <v>12</v>
      </c>
      <c r="G100" s="36">
        <v>11</v>
      </c>
      <c r="H100" s="36">
        <v>13</v>
      </c>
      <c r="I100" s="36">
        <v>17</v>
      </c>
      <c r="J100" s="36">
        <v>13</v>
      </c>
      <c r="K100" s="36">
        <v>8</v>
      </c>
      <c r="L100" s="36">
        <v>11</v>
      </c>
      <c r="M100" s="36">
        <v>11</v>
      </c>
      <c r="N100" s="36">
        <v>16</v>
      </c>
      <c r="O100" s="36">
        <v>11</v>
      </c>
      <c r="P100" s="36">
        <v>30</v>
      </c>
      <c r="Q100" s="36">
        <v>22</v>
      </c>
      <c r="R100" s="147">
        <f t="shared" si="29"/>
        <v>-8</v>
      </c>
      <c r="S100" s="127">
        <f t="shared" si="30"/>
        <v>73.333333333333329</v>
      </c>
    </row>
    <row r="101" spans="1:20" ht="13.5" customHeight="1" x14ac:dyDescent="0.2">
      <c r="A101" s="122">
        <v>96</v>
      </c>
      <c r="B101" s="199" t="s">
        <v>100</v>
      </c>
      <c r="C101" s="199"/>
      <c r="D101" s="120" t="s">
        <v>23</v>
      </c>
      <c r="E101" s="36">
        <v>7</v>
      </c>
      <c r="F101" s="36">
        <v>11</v>
      </c>
      <c r="G101" s="36">
        <v>9</v>
      </c>
      <c r="H101" s="36">
        <v>13</v>
      </c>
      <c r="I101" s="36">
        <v>18</v>
      </c>
      <c r="J101" s="36">
        <v>16</v>
      </c>
      <c r="K101" s="36">
        <v>7</v>
      </c>
      <c r="L101" s="36">
        <v>10</v>
      </c>
      <c r="M101" s="36">
        <v>7</v>
      </c>
      <c r="N101" s="36">
        <v>11</v>
      </c>
      <c r="O101" s="36">
        <v>7</v>
      </c>
      <c r="P101" s="36">
        <v>25</v>
      </c>
      <c r="Q101" s="36">
        <v>18</v>
      </c>
      <c r="R101" s="147">
        <f t="shared" si="29"/>
        <v>-7</v>
      </c>
      <c r="S101" s="127">
        <f t="shared" si="30"/>
        <v>72</v>
      </c>
    </row>
    <row r="102" spans="1:20" ht="19.5" customHeight="1" x14ac:dyDescent="0.2">
      <c r="A102" s="200" t="s">
        <v>101</v>
      </c>
      <c r="B102" s="200"/>
      <c r="C102" s="200"/>
      <c r="D102" s="200"/>
      <c r="E102" s="200"/>
      <c r="F102" s="200"/>
      <c r="G102" s="200"/>
      <c r="H102" s="200"/>
      <c r="I102" s="200"/>
      <c r="J102" s="200"/>
      <c r="K102" s="200"/>
      <c r="L102" s="200"/>
      <c r="M102" s="200"/>
      <c r="N102" s="200"/>
      <c r="O102" s="200"/>
      <c r="P102" s="200"/>
      <c r="Q102" s="200"/>
      <c r="R102" s="200"/>
      <c r="S102" s="200"/>
    </row>
    <row r="103" spans="1:20" ht="18" customHeight="1" x14ac:dyDescent="0.2"/>
    <row r="104" spans="1:20" ht="18" customHeight="1" x14ac:dyDescent="0.2">
      <c r="B104" s="48"/>
      <c r="C104" s="48"/>
      <c r="D104" s="48"/>
      <c r="E104" s="48"/>
      <c r="F104" s="48"/>
      <c r="G104" s="48"/>
      <c r="H104" s="48"/>
      <c r="I104" s="48"/>
      <c r="J104" s="48"/>
      <c r="K104" s="48"/>
      <c r="L104" s="48"/>
      <c r="M104" s="48"/>
      <c r="N104" s="48"/>
      <c r="O104" s="48"/>
      <c r="P104" s="48"/>
      <c r="Q104" s="48"/>
      <c r="R104" s="48"/>
      <c r="S104" s="48"/>
    </row>
    <row r="105" spans="1:20" s="28" customFormat="1" ht="18" customHeight="1" x14ac:dyDescent="0.2">
      <c r="B105" s="201" t="s">
        <v>102</v>
      </c>
      <c r="C105" s="201"/>
      <c r="D105" s="29"/>
    </row>
    <row r="106" spans="1:20" s="28" customFormat="1" ht="18" customHeight="1" x14ac:dyDescent="0.2">
      <c r="B106" s="198" t="s">
        <v>117</v>
      </c>
      <c r="C106" s="198"/>
      <c r="D106" s="198"/>
      <c r="E106" s="198"/>
      <c r="F106" s="198"/>
      <c r="G106" s="198"/>
      <c r="H106" s="198"/>
      <c r="I106" s="198"/>
      <c r="J106" s="198"/>
      <c r="K106" s="198"/>
      <c r="L106" s="198"/>
      <c r="M106" s="198"/>
      <c r="N106" s="198"/>
      <c r="O106" s="198"/>
      <c r="P106" s="198"/>
      <c r="Q106" s="198"/>
      <c r="R106" s="198"/>
    </row>
    <row r="107" spans="1:20" ht="18.75" customHeight="1" x14ac:dyDescent="0.2"/>
  </sheetData>
  <mergeCells count="112">
    <mergeCell ref="B99:C99"/>
    <mergeCell ref="B100:C100"/>
    <mergeCell ref="B101:C101"/>
    <mergeCell ref="A102:S102"/>
    <mergeCell ref="B105:C105"/>
    <mergeCell ref="B106:R106"/>
    <mergeCell ref="B93:C93"/>
    <mergeCell ref="B94:C94"/>
    <mergeCell ref="B95:C95"/>
    <mergeCell ref="B96:C96"/>
    <mergeCell ref="B97:C97"/>
    <mergeCell ref="B98:C98"/>
    <mergeCell ref="B87:C87"/>
    <mergeCell ref="B88:C88"/>
    <mergeCell ref="B89:C89"/>
    <mergeCell ref="B90:C90"/>
    <mergeCell ref="B91:C91"/>
    <mergeCell ref="B92:C92"/>
    <mergeCell ref="B81:C81"/>
    <mergeCell ref="B82:C82"/>
    <mergeCell ref="B83:C83"/>
    <mergeCell ref="B84:C84"/>
    <mergeCell ref="B85:C85"/>
    <mergeCell ref="B86:C86"/>
    <mergeCell ref="B73:C73"/>
    <mergeCell ref="B74:C74"/>
    <mergeCell ref="B75:C75"/>
    <mergeCell ref="B76:C76"/>
    <mergeCell ref="B77:B79"/>
    <mergeCell ref="B80:C80"/>
    <mergeCell ref="B67:C67"/>
    <mergeCell ref="B68:C68"/>
    <mergeCell ref="B69:C69"/>
    <mergeCell ref="B70:C70"/>
    <mergeCell ref="B71:C71"/>
    <mergeCell ref="B72:C72"/>
    <mergeCell ref="B61:C61"/>
    <mergeCell ref="B62:C62"/>
    <mergeCell ref="B63:C63"/>
    <mergeCell ref="B64:C64"/>
    <mergeCell ref="B65:C65"/>
    <mergeCell ref="B66:C66"/>
    <mergeCell ref="B55:C55"/>
    <mergeCell ref="B56:C56"/>
    <mergeCell ref="B57:C57"/>
    <mergeCell ref="B58:C58"/>
    <mergeCell ref="B59:C59"/>
    <mergeCell ref="B60:C60"/>
    <mergeCell ref="B49:C49"/>
    <mergeCell ref="B50:C50"/>
    <mergeCell ref="B51:C51"/>
    <mergeCell ref="B52:C52"/>
    <mergeCell ref="B53:C53"/>
    <mergeCell ref="B54:C54"/>
    <mergeCell ref="B39:C39"/>
    <mergeCell ref="B40:C40"/>
    <mergeCell ref="B41:B42"/>
    <mergeCell ref="B43:B44"/>
    <mergeCell ref="B45:B46"/>
    <mergeCell ref="B47:B48"/>
    <mergeCell ref="B33:C33"/>
    <mergeCell ref="B34:C34"/>
    <mergeCell ref="B35:C35"/>
    <mergeCell ref="B36:C36"/>
    <mergeCell ref="B37:C37"/>
    <mergeCell ref="B38:C38"/>
    <mergeCell ref="B27:C27"/>
    <mergeCell ref="B28:C28"/>
    <mergeCell ref="B29:C29"/>
    <mergeCell ref="B30:C30"/>
    <mergeCell ref="B31:C31"/>
    <mergeCell ref="B32:C32"/>
    <mergeCell ref="B21:C21"/>
    <mergeCell ref="B22:C22"/>
    <mergeCell ref="B23:C23"/>
    <mergeCell ref="B24:C24"/>
    <mergeCell ref="B25:C25"/>
    <mergeCell ref="B26:C26"/>
    <mergeCell ref="B15:C15"/>
    <mergeCell ref="B16:C16"/>
    <mergeCell ref="B17:C17"/>
    <mergeCell ref="B18:C18"/>
    <mergeCell ref="B19:C19"/>
    <mergeCell ref="B20:C20"/>
    <mergeCell ref="B9:C9"/>
    <mergeCell ref="B10:C10"/>
    <mergeCell ref="B11:C11"/>
    <mergeCell ref="B12:C12"/>
    <mergeCell ref="B13:C13"/>
    <mergeCell ref="B14:C14"/>
    <mergeCell ref="K4:K5"/>
    <mergeCell ref="L4:L5"/>
    <mergeCell ref="R4:S4"/>
    <mergeCell ref="B6:C6"/>
    <mergeCell ref="B7:C7"/>
    <mergeCell ref="B8:C8"/>
    <mergeCell ref="Q4:Q5"/>
    <mergeCell ref="A2:S2"/>
    <mergeCell ref="I3:S3"/>
    <mergeCell ref="A4:A5"/>
    <mergeCell ref="B4:C5"/>
    <mergeCell ref="D4:D5"/>
    <mergeCell ref="E4:E5"/>
    <mergeCell ref="G4:G5"/>
    <mergeCell ref="H4:H5"/>
    <mergeCell ref="I4:I5"/>
    <mergeCell ref="J4:J5"/>
    <mergeCell ref="M4:M5"/>
    <mergeCell ref="N4:N5"/>
    <mergeCell ref="F4:F5"/>
    <mergeCell ref="O4:O5"/>
    <mergeCell ref="P4:P5"/>
  </mergeCells>
  <pageMargins left="0.6692913385826772" right="0.43307086614173229" top="0.56999999999999995" bottom="0.38" header="0.15748031496062992" footer="0.1574803149606299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U106"/>
  <sheetViews>
    <sheetView workbookViewId="0">
      <pane xSplit="4" ySplit="5" topLeftCell="E90" activePane="bottomRight" state="frozen"/>
      <selection activeCell="T15" sqref="T15"/>
      <selection pane="topRight" activeCell="T15" sqref="T15"/>
      <selection pane="bottomLeft" activeCell="T15" sqref="T15"/>
      <selection pane="bottomRight" activeCell="V98" sqref="V98"/>
    </sheetView>
  </sheetViews>
  <sheetFormatPr defaultRowHeight="11.25" x14ac:dyDescent="0.2"/>
  <cols>
    <col min="1" max="1" width="3.5703125" style="1" customWidth="1"/>
    <col min="2" max="2" width="15.85546875" style="1" customWidth="1"/>
    <col min="3" max="3" width="13" style="1" customWidth="1"/>
    <col min="4" max="4" width="6.5703125" style="1" customWidth="1"/>
    <col min="5" max="17" width="6.85546875" style="1" customWidth="1"/>
    <col min="18" max="18" width="7" style="1" customWidth="1"/>
    <col min="19" max="19" width="6.140625" style="1" customWidth="1"/>
    <col min="20" max="20" width="0.7109375" style="1" customWidth="1"/>
    <col min="21" max="253" width="9.140625" style="1"/>
    <col min="254" max="254" width="3.7109375" style="1" customWidth="1"/>
    <col min="255" max="255" width="16.7109375" style="1" customWidth="1"/>
    <col min="256" max="256" width="15.7109375" style="1" customWidth="1"/>
    <col min="257" max="257" width="8.5703125" style="1" customWidth="1"/>
    <col min="258" max="261" width="7" style="1" customWidth="1"/>
    <col min="262" max="263" width="6.7109375" style="1" customWidth="1"/>
    <col min="264" max="264" width="0.5703125" style="1" customWidth="1"/>
    <col min="265" max="265" width="1.85546875" style="1" customWidth="1"/>
    <col min="266" max="509" width="9.140625" style="1"/>
    <col min="510" max="510" width="3.7109375" style="1" customWidth="1"/>
    <col min="511" max="511" width="16.7109375" style="1" customWidth="1"/>
    <col min="512" max="512" width="15.7109375" style="1" customWidth="1"/>
    <col min="513" max="513" width="8.5703125" style="1" customWidth="1"/>
    <col min="514" max="517" width="7" style="1" customWidth="1"/>
    <col min="518" max="519" width="6.7109375" style="1" customWidth="1"/>
    <col min="520" max="520" width="0.5703125" style="1" customWidth="1"/>
    <col min="521" max="521" width="1.85546875" style="1" customWidth="1"/>
    <col min="522" max="765" width="9.140625" style="1"/>
    <col min="766" max="766" width="3.7109375" style="1" customWidth="1"/>
    <col min="767" max="767" width="16.7109375" style="1" customWidth="1"/>
    <col min="768" max="768" width="15.7109375" style="1" customWidth="1"/>
    <col min="769" max="769" width="8.5703125" style="1" customWidth="1"/>
    <col min="770" max="773" width="7" style="1" customWidth="1"/>
    <col min="774" max="775" width="6.7109375" style="1" customWidth="1"/>
    <col min="776" max="776" width="0.5703125" style="1" customWidth="1"/>
    <col min="777" max="777" width="1.85546875" style="1" customWidth="1"/>
    <col min="778" max="1021" width="9.140625" style="1"/>
    <col min="1022" max="1022" width="3.7109375" style="1" customWidth="1"/>
    <col min="1023" max="1023" width="16.7109375" style="1" customWidth="1"/>
    <col min="1024" max="1024" width="15.7109375" style="1" customWidth="1"/>
    <col min="1025" max="1025" width="8.5703125" style="1" customWidth="1"/>
    <col min="1026" max="1029" width="7" style="1" customWidth="1"/>
    <col min="1030" max="1031" width="6.7109375" style="1" customWidth="1"/>
    <col min="1032" max="1032" width="0.5703125" style="1" customWidth="1"/>
    <col min="1033" max="1033" width="1.85546875" style="1" customWidth="1"/>
    <col min="1034" max="1277" width="9.140625" style="1"/>
    <col min="1278" max="1278" width="3.7109375" style="1" customWidth="1"/>
    <col min="1279" max="1279" width="16.7109375" style="1" customWidth="1"/>
    <col min="1280" max="1280" width="15.7109375" style="1" customWidth="1"/>
    <col min="1281" max="1281" width="8.5703125" style="1" customWidth="1"/>
    <col min="1282" max="1285" width="7" style="1" customWidth="1"/>
    <col min="1286" max="1287" width="6.7109375" style="1" customWidth="1"/>
    <col min="1288" max="1288" width="0.5703125" style="1" customWidth="1"/>
    <col min="1289" max="1289" width="1.85546875" style="1" customWidth="1"/>
    <col min="1290" max="1533" width="9.140625" style="1"/>
    <col min="1534" max="1534" width="3.7109375" style="1" customWidth="1"/>
    <col min="1535" max="1535" width="16.7109375" style="1" customWidth="1"/>
    <col min="1536" max="1536" width="15.7109375" style="1" customWidth="1"/>
    <col min="1537" max="1537" width="8.5703125" style="1" customWidth="1"/>
    <col min="1538" max="1541" width="7" style="1" customWidth="1"/>
    <col min="1542" max="1543" width="6.7109375" style="1" customWidth="1"/>
    <col min="1544" max="1544" width="0.5703125" style="1" customWidth="1"/>
    <col min="1545" max="1545" width="1.85546875" style="1" customWidth="1"/>
    <col min="1546" max="1789" width="9.140625" style="1"/>
    <col min="1790" max="1790" width="3.7109375" style="1" customWidth="1"/>
    <col min="1791" max="1791" width="16.7109375" style="1" customWidth="1"/>
    <col min="1792" max="1792" width="15.7109375" style="1" customWidth="1"/>
    <col min="1793" max="1793" width="8.5703125" style="1" customWidth="1"/>
    <col min="1794" max="1797" width="7" style="1" customWidth="1"/>
    <col min="1798" max="1799" width="6.7109375" style="1" customWidth="1"/>
    <col min="1800" max="1800" width="0.5703125" style="1" customWidth="1"/>
    <col min="1801" max="1801" width="1.85546875" style="1" customWidth="1"/>
    <col min="1802" max="2045" width="9.140625" style="1"/>
    <col min="2046" max="2046" width="3.7109375" style="1" customWidth="1"/>
    <col min="2047" max="2047" width="16.7109375" style="1" customWidth="1"/>
    <col min="2048" max="2048" width="15.7109375" style="1" customWidth="1"/>
    <col min="2049" max="2049" width="8.5703125" style="1" customWidth="1"/>
    <col min="2050" max="2053" width="7" style="1" customWidth="1"/>
    <col min="2054" max="2055" width="6.7109375" style="1" customWidth="1"/>
    <col min="2056" max="2056" width="0.5703125" style="1" customWidth="1"/>
    <col min="2057" max="2057" width="1.85546875" style="1" customWidth="1"/>
    <col min="2058" max="2301" width="9.140625" style="1"/>
    <col min="2302" max="2302" width="3.7109375" style="1" customWidth="1"/>
    <col min="2303" max="2303" width="16.7109375" style="1" customWidth="1"/>
    <col min="2304" max="2304" width="15.7109375" style="1" customWidth="1"/>
    <col min="2305" max="2305" width="8.5703125" style="1" customWidth="1"/>
    <col min="2306" max="2309" width="7" style="1" customWidth="1"/>
    <col min="2310" max="2311" width="6.7109375" style="1" customWidth="1"/>
    <col min="2312" max="2312" width="0.5703125" style="1" customWidth="1"/>
    <col min="2313" max="2313" width="1.85546875" style="1" customWidth="1"/>
    <col min="2314" max="2557" width="9.140625" style="1"/>
    <col min="2558" max="2558" width="3.7109375" style="1" customWidth="1"/>
    <col min="2559" max="2559" width="16.7109375" style="1" customWidth="1"/>
    <col min="2560" max="2560" width="15.7109375" style="1" customWidth="1"/>
    <col min="2561" max="2561" width="8.5703125" style="1" customWidth="1"/>
    <col min="2562" max="2565" width="7" style="1" customWidth="1"/>
    <col min="2566" max="2567" width="6.7109375" style="1" customWidth="1"/>
    <col min="2568" max="2568" width="0.5703125" style="1" customWidth="1"/>
    <col min="2569" max="2569" width="1.85546875" style="1" customWidth="1"/>
    <col min="2570" max="2813" width="9.140625" style="1"/>
    <col min="2814" max="2814" width="3.7109375" style="1" customWidth="1"/>
    <col min="2815" max="2815" width="16.7109375" style="1" customWidth="1"/>
    <col min="2816" max="2816" width="15.7109375" style="1" customWidth="1"/>
    <col min="2817" max="2817" width="8.5703125" style="1" customWidth="1"/>
    <col min="2818" max="2821" width="7" style="1" customWidth="1"/>
    <col min="2822" max="2823" width="6.7109375" style="1" customWidth="1"/>
    <col min="2824" max="2824" width="0.5703125" style="1" customWidth="1"/>
    <col min="2825" max="2825" width="1.85546875" style="1" customWidth="1"/>
    <col min="2826" max="3069" width="9.140625" style="1"/>
    <col min="3070" max="3070" width="3.7109375" style="1" customWidth="1"/>
    <col min="3071" max="3071" width="16.7109375" style="1" customWidth="1"/>
    <col min="3072" max="3072" width="15.7109375" style="1" customWidth="1"/>
    <col min="3073" max="3073" width="8.5703125" style="1" customWidth="1"/>
    <col min="3074" max="3077" width="7" style="1" customWidth="1"/>
    <col min="3078" max="3079" width="6.7109375" style="1" customWidth="1"/>
    <col min="3080" max="3080" width="0.5703125" style="1" customWidth="1"/>
    <col min="3081" max="3081" width="1.85546875" style="1" customWidth="1"/>
    <col min="3082" max="3325" width="9.140625" style="1"/>
    <col min="3326" max="3326" width="3.7109375" style="1" customWidth="1"/>
    <col min="3327" max="3327" width="16.7109375" style="1" customWidth="1"/>
    <col min="3328" max="3328" width="15.7109375" style="1" customWidth="1"/>
    <col min="3329" max="3329" width="8.5703125" style="1" customWidth="1"/>
    <col min="3330" max="3333" width="7" style="1" customWidth="1"/>
    <col min="3334" max="3335" width="6.7109375" style="1" customWidth="1"/>
    <col min="3336" max="3336" width="0.5703125" style="1" customWidth="1"/>
    <col min="3337" max="3337" width="1.85546875" style="1" customWidth="1"/>
    <col min="3338" max="3581" width="9.140625" style="1"/>
    <col min="3582" max="3582" width="3.7109375" style="1" customWidth="1"/>
    <col min="3583" max="3583" width="16.7109375" style="1" customWidth="1"/>
    <col min="3584" max="3584" width="15.7109375" style="1" customWidth="1"/>
    <col min="3585" max="3585" width="8.5703125" style="1" customWidth="1"/>
    <col min="3586" max="3589" width="7" style="1" customWidth="1"/>
    <col min="3590" max="3591" width="6.7109375" style="1" customWidth="1"/>
    <col min="3592" max="3592" width="0.5703125" style="1" customWidth="1"/>
    <col min="3593" max="3593" width="1.85546875" style="1" customWidth="1"/>
    <col min="3594" max="3837" width="9.140625" style="1"/>
    <col min="3838" max="3838" width="3.7109375" style="1" customWidth="1"/>
    <col min="3839" max="3839" width="16.7109375" style="1" customWidth="1"/>
    <col min="3840" max="3840" width="15.7109375" style="1" customWidth="1"/>
    <col min="3841" max="3841" width="8.5703125" style="1" customWidth="1"/>
    <col min="3842" max="3845" width="7" style="1" customWidth="1"/>
    <col min="3846" max="3847" width="6.7109375" style="1" customWidth="1"/>
    <col min="3848" max="3848" width="0.5703125" style="1" customWidth="1"/>
    <col min="3849" max="3849" width="1.85546875" style="1" customWidth="1"/>
    <col min="3850" max="4093" width="9.140625" style="1"/>
    <col min="4094" max="4094" width="3.7109375" style="1" customWidth="1"/>
    <col min="4095" max="4095" width="16.7109375" style="1" customWidth="1"/>
    <col min="4096" max="4096" width="15.7109375" style="1" customWidth="1"/>
    <col min="4097" max="4097" width="8.5703125" style="1" customWidth="1"/>
    <col min="4098" max="4101" width="7" style="1" customWidth="1"/>
    <col min="4102" max="4103" width="6.7109375" style="1" customWidth="1"/>
    <col min="4104" max="4104" width="0.5703125" style="1" customWidth="1"/>
    <col min="4105" max="4105" width="1.85546875" style="1" customWidth="1"/>
    <col min="4106" max="4349" width="9.140625" style="1"/>
    <col min="4350" max="4350" width="3.7109375" style="1" customWidth="1"/>
    <col min="4351" max="4351" width="16.7109375" style="1" customWidth="1"/>
    <col min="4352" max="4352" width="15.7109375" style="1" customWidth="1"/>
    <col min="4353" max="4353" width="8.5703125" style="1" customWidth="1"/>
    <col min="4354" max="4357" width="7" style="1" customWidth="1"/>
    <col min="4358" max="4359" width="6.7109375" style="1" customWidth="1"/>
    <col min="4360" max="4360" width="0.5703125" style="1" customWidth="1"/>
    <col min="4361" max="4361" width="1.85546875" style="1" customWidth="1"/>
    <col min="4362" max="4605" width="9.140625" style="1"/>
    <col min="4606" max="4606" width="3.7109375" style="1" customWidth="1"/>
    <col min="4607" max="4607" width="16.7109375" style="1" customWidth="1"/>
    <col min="4608" max="4608" width="15.7109375" style="1" customWidth="1"/>
    <col min="4609" max="4609" width="8.5703125" style="1" customWidth="1"/>
    <col min="4610" max="4613" width="7" style="1" customWidth="1"/>
    <col min="4614" max="4615" width="6.7109375" style="1" customWidth="1"/>
    <col min="4616" max="4616" width="0.5703125" style="1" customWidth="1"/>
    <col min="4617" max="4617" width="1.85546875" style="1" customWidth="1"/>
    <col min="4618" max="4861" width="9.140625" style="1"/>
    <col min="4862" max="4862" width="3.7109375" style="1" customWidth="1"/>
    <col min="4863" max="4863" width="16.7109375" style="1" customWidth="1"/>
    <col min="4864" max="4864" width="15.7109375" style="1" customWidth="1"/>
    <col min="4865" max="4865" width="8.5703125" style="1" customWidth="1"/>
    <col min="4866" max="4869" width="7" style="1" customWidth="1"/>
    <col min="4870" max="4871" width="6.7109375" style="1" customWidth="1"/>
    <col min="4872" max="4872" width="0.5703125" style="1" customWidth="1"/>
    <col min="4873" max="4873" width="1.85546875" style="1" customWidth="1"/>
    <col min="4874" max="5117" width="9.140625" style="1"/>
    <col min="5118" max="5118" width="3.7109375" style="1" customWidth="1"/>
    <col min="5119" max="5119" width="16.7109375" style="1" customWidth="1"/>
    <col min="5120" max="5120" width="15.7109375" style="1" customWidth="1"/>
    <col min="5121" max="5121" width="8.5703125" style="1" customWidth="1"/>
    <col min="5122" max="5125" width="7" style="1" customWidth="1"/>
    <col min="5126" max="5127" width="6.7109375" style="1" customWidth="1"/>
    <col min="5128" max="5128" width="0.5703125" style="1" customWidth="1"/>
    <col min="5129" max="5129" width="1.85546875" style="1" customWidth="1"/>
    <col min="5130" max="5373" width="9.140625" style="1"/>
    <col min="5374" max="5374" width="3.7109375" style="1" customWidth="1"/>
    <col min="5375" max="5375" width="16.7109375" style="1" customWidth="1"/>
    <col min="5376" max="5376" width="15.7109375" style="1" customWidth="1"/>
    <col min="5377" max="5377" width="8.5703125" style="1" customWidth="1"/>
    <col min="5378" max="5381" width="7" style="1" customWidth="1"/>
    <col min="5382" max="5383" width="6.7109375" style="1" customWidth="1"/>
    <col min="5384" max="5384" width="0.5703125" style="1" customWidth="1"/>
    <col min="5385" max="5385" width="1.85546875" style="1" customWidth="1"/>
    <col min="5386" max="5629" width="9.140625" style="1"/>
    <col min="5630" max="5630" width="3.7109375" style="1" customWidth="1"/>
    <col min="5631" max="5631" width="16.7109375" style="1" customWidth="1"/>
    <col min="5632" max="5632" width="15.7109375" style="1" customWidth="1"/>
    <col min="5633" max="5633" width="8.5703125" style="1" customWidth="1"/>
    <col min="5634" max="5637" width="7" style="1" customWidth="1"/>
    <col min="5638" max="5639" width="6.7109375" style="1" customWidth="1"/>
    <col min="5640" max="5640" width="0.5703125" style="1" customWidth="1"/>
    <col min="5641" max="5641" width="1.85546875" style="1" customWidth="1"/>
    <col min="5642" max="5885" width="9.140625" style="1"/>
    <col min="5886" max="5886" width="3.7109375" style="1" customWidth="1"/>
    <col min="5887" max="5887" width="16.7109375" style="1" customWidth="1"/>
    <col min="5888" max="5888" width="15.7109375" style="1" customWidth="1"/>
    <col min="5889" max="5889" width="8.5703125" style="1" customWidth="1"/>
    <col min="5890" max="5893" width="7" style="1" customWidth="1"/>
    <col min="5894" max="5895" width="6.7109375" style="1" customWidth="1"/>
    <col min="5896" max="5896" width="0.5703125" style="1" customWidth="1"/>
    <col min="5897" max="5897" width="1.85546875" style="1" customWidth="1"/>
    <col min="5898" max="6141" width="9.140625" style="1"/>
    <col min="6142" max="6142" width="3.7109375" style="1" customWidth="1"/>
    <col min="6143" max="6143" width="16.7109375" style="1" customWidth="1"/>
    <col min="6144" max="6144" width="15.7109375" style="1" customWidth="1"/>
    <col min="6145" max="6145" width="8.5703125" style="1" customWidth="1"/>
    <col min="6146" max="6149" width="7" style="1" customWidth="1"/>
    <col min="6150" max="6151" width="6.7109375" style="1" customWidth="1"/>
    <col min="6152" max="6152" width="0.5703125" style="1" customWidth="1"/>
    <col min="6153" max="6153" width="1.85546875" style="1" customWidth="1"/>
    <col min="6154" max="6397" width="9.140625" style="1"/>
    <col min="6398" max="6398" width="3.7109375" style="1" customWidth="1"/>
    <col min="6399" max="6399" width="16.7109375" style="1" customWidth="1"/>
    <col min="6400" max="6400" width="15.7109375" style="1" customWidth="1"/>
    <col min="6401" max="6401" width="8.5703125" style="1" customWidth="1"/>
    <col min="6402" max="6405" width="7" style="1" customWidth="1"/>
    <col min="6406" max="6407" width="6.7109375" style="1" customWidth="1"/>
    <col min="6408" max="6408" width="0.5703125" style="1" customWidth="1"/>
    <col min="6409" max="6409" width="1.85546875" style="1" customWidth="1"/>
    <col min="6410" max="6653" width="9.140625" style="1"/>
    <col min="6654" max="6654" width="3.7109375" style="1" customWidth="1"/>
    <col min="6655" max="6655" width="16.7109375" style="1" customWidth="1"/>
    <col min="6656" max="6656" width="15.7109375" style="1" customWidth="1"/>
    <col min="6657" max="6657" width="8.5703125" style="1" customWidth="1"/>
    <col min="6658" max="6661" width="7" style="1" customWidth="1"/>
    <col min="6662" max="6663" width="6.7109375" style="1" customWidth="1"/>
    <col min="6664" max="6664" width="0.5703125" style="1" customWidth="1"/>
    <col min="6665" max="6665" width="1.85546875" style="1" customWidth="1"/>
    <col min="6666" max="6909" width="9.140625" style="1"/>
    <col min="6910" max="6910" width="3.7109375" style="1" customWidth="1"/>
    <col min="6911" max="6911" width="16.7109375" style="1" customWidth="1"/>
    <col min="6912" max="6912" width="15.7109375" style="1" customWidth="1"/>
    <col min="6913" max="6913" width="8.5703125" style="1" customWidth="1"/>
    <col min="6914" max="6917" width="7" style="1" customWidth="1"/>
    <col min="6918" max="6919" width="6.7109375" style="1" customWidth="1"/>
    <col min="6920" max="6920" width="0.5703125" style="1" customWidth="1"/>
    <col min="6921" max="6921" width="1.85546875" style="1" customWidth="1"/>
    <col min="6922" max="7165" width="9.140625" style="1"/>
    <col min="7166" max="7166" width="3.7109375" style="1" customWidth="1"/>
    <col min="7167" max="7167" width="16.7109375" style="1" customWidth="1"/>
    <col min="7168" max="7168" width="15.7109375" style="1" customWidth="1"/>
    <col min="7169" max="7169" width="8.5703125" style="1" customWidth="1"/>
    <col min="7170" max="7173" width="7" style="1" customWidth="1"/>
    <col min="7174" max="7175" width="6.7109375" style="1" customWidth="1"/>
    <col min="7176" max="7176" width="0.5703125" style="1" customWidth="1"/>
    <col min="7177" max="7177" width="1.85546875" style="1" customWidth="1"/>
    <col min="7178" max="7421" width="9.140625" style="1"/>
    <col min="7422" max="7422" width="3.7109375" style="1" customWidth="1"/>
    <col min="7423" max="7423" width="16.7109375" style="1" customWidth="1"/>
    <col min="7424" max="7424" width="15.7109375" style="1" customWidth="1"/>
    <col min="7425" max="7425" width="8.5703125" style="1" customWidth="1"/>
    <col min="7426" max="7429" width="7" style="1" customWidth="1"/>
    <col min="7430" max="7431" width="6.7109375" style="1" customWidth="1"/>
    <col min="7432" max="7432" width="0.5703125" style="1" customWidth="1"/>
    <col min="7433" max="7433" width="1.85546875" style="1" customWidth="1"/>
    <col min="7434" max="7677" width="9.140625" style="1"/>
    <col min="7678" max="7678" width="3.7109375" style="1" customWidth="1"/>
    <col min="7679" max="7679" width="16.7109375" style="1" customWidth="1"/>
    <col min="7680" max="7680" width="15.7109375" style="1" customWidth="1"/>
    <col min="7681" max="7681" width="8.5703125" style="1" customWidth="1"/>
    <col min="7682" max="7685" width="7" style="1" customWidth="1"/>
    <col min="7686" max="7687" width="6.7109375" style="1" customWidth="1"/>
    <col min="7688" max="7688" width="0.5703125" style="1" customWidth="1"/>
    <col min="7689" max="7689" width="1.85546875" style="1" customWidth="1"/>
    <col min="7690" max="7933" width="9.140625" style="1"/>
    <col min="7934" max="7934" width="3.7109375" style="1" customWidth="1"/>
    <col min="7935" max="7935" width="16.7109375" style="1" customWidth="1"/>
    <col min="7936" max="7936" width="15.7109375" style="1" customWidth="1"/>
    <col min="7937" max="7937" width="8.5703125" style="1" customWidth="1"/>
    <col min="7938" max="7941" width="7" style="1" customWidth="1"/>
    <col min="7942" max="7943" width="6.7109375" style="1" customWidth="1"/>
    <col min="7944" max="7944" width="0.5703125" style="1" customWidth="1"/>
    <col min="7945" max="7945" width="1.85546875" style="1" customWidth="1"/>
    <col min="7946" max="8189" width="9.140625" style="1"/>
    <col min="8190" max="8190" width="3.7109375" style="1" customWidth="1"/>
    <col min="8191" max="8191" width="16.7109375" style="1" customWidth="1"/>
    <col min="8192" max="8192" width="15.7109375" style="1" customWidth="1"/>
    <col min="8193" max="8193" width="8.5703125" style="1" customWidth="1"/>
    <col min="8194" max="8197" width="7" style="1" customWidth="1"/>
    <col min="8198" max="8199" width="6.7109375" style="1" customWidth="1"/>
    <col min="8200" max="8200" width="0.5703125" style="1" customWidth="1"/>
    <col min="8201" max="8201" width="1.85546875" style="1" customWidth="1"/>
    <col min="8202" max="8445" width="9.140625" style="1"/>
    <col min="8446" max="8446" width="3.7109375" style="1" customWidth="1"/>
    <col min="8447" max="8447" width="16.7109375" style="1" customWidth="1"/>
    <col min="8448" max="8448" width="15.7109375" style="1" customWidth="1"/>
    <col min="8449" max="8449" width="8.5703125" style="1" customWidth="1"/>
    <col min="8450" max="8453" width="7" style="1" customWidth="1"/>
    <col min="8454" max="8455" width="6.7109375" style="1" customWidth="1"/>
    <col min="8456" max="8456" width="0.5703125" style="1" customWidth="1"/>
    <col min="8457" max="8457" width="1.85546875" style="1" customWidth="1"/>
    <col min="8458" max="8701" width="9.140625" style="1"/>
    <col min="8702" max="8702" width="3.7109375" style="1" customWidth="1"/>
    <col min="8703" max="8703" width="16.7109375" style="1" customWidth="1"/>
    <col min="8704" max="8704" width="15.7109375" style="1" customWidth="1"/>
    <col min="8705" max="8705" width="8.5703125" style="1" customWidth="1"/>
    <col min="8706" max="8709" width="7" style="1" customWidth="1"/>
    <col min="8710" max="8711" width="6.7109375" style="1" customWidth="1"/>
    <col min="8712" max="8712" width="0.5703125" style="1" customWidth="1"/>
    <col min="8713" max="8713" width="1.85546875" style="1" customWidth="1"/>
    <col min="8714" max="8957" width="9.140625" style="1"/>
    <col min="8958" max="8958" width="3.7109375" style="1" customWidth="1"/>
    <col min="8959" max="8959" width="16.7109375" style="1" customWidth="1"/>
    <col min="8960" max="8960" width="15.7109375" style="1" customWidth="1"/>
    <col min="8961" max="8961" width="8.5703125" style="1" customWidth="1"/>
    <col min="8962" max="8965" width="7" style="1" customWidth="1"/>
    <col min="8966" max="8967" width="6.7109375" style="1" customWidth="1"/>
    <col min="8968" max="8968" width="0.5703125" style="1" customWidth="1"/>
    <col min="8969" max="8969" width="1.85546875" style="1" customWidth="1"/>
    <col min="8970" max="9213" width="9.140625" style="1"/>
    <col min="9214" max="9214" width="3.7109375" style="1" customWidth="1"/>
    <col min="9215" max="9215" width="16.7109375" style="1" customWidth="1"/>
    <col min="9216" max="9216" width="15.7109375" style="1" customWidth="1"/>
    <col min="9217" max="9217" width="8.5703125" style="1" customWidth="1"/>
    <col min="9218" max="9221" width="7" style="1" customWidth="1"/>
    <col min="9222" max="9223" width="6.7109375" style="1" customWidth="1"/>
    <col min="9224" max="9224" width="0.5703125" style="1" customWidth="1"/>
    <col min="9225" max="9225" width="1.85546875" style="1" customWidth="1"/>
    <col min="9226" max="9469" width="9.140625" style="1"/>
    <col min="9470" max="9470" width="3.7109375" style="1" customWidth="1"/>
    <col min="9471" max="9471" width="16.7109375" style="1" customWidth="1"/>
    <col min="9472" max="9472" width="15.7109375" style="1" customWidth="1"/>
    <col min="9473" max="9473" width="8.5703125" style="1" customWidth="1"/>
    <col min="9474" max="9477" width="7" style="1" customWidth="1"/>
    <col min="9478" max="9479" width="6.7109375" style="1" customWidth="1"/>
    <col min="9480" max="9480" width="0.5703125" style="1" customWidth="1"/>
    <col min="9481" max="9481" width="1.85546875" style="1" customWidth="1"/>
    <col min="9482" max="9725" width="9.140625" style="1"/>
    <col min="9726" max="9726" width="3.7109375" style="1" customWidth="1"/>
    <col min="9727" max="9727" width="16.7109375" style="1" customWidth="1"/>
    <col min="9728" max="9728" width="15.7109375" style="1" customWidth="1"/>
    <col min="9729" max="9729" width="8.5703125" style="1" customWidth="1"/>
    <col min="9730" max="9733" width="7" style="1" customWidth="1"/>
    <col min="9734" max="9735" width="6.7109375" style="1" customWidth="1"/>
    <col min="9736" max="9736" width="0.5703125" style="1" customWidth="1"/>
    <col min="9737" max="9737" width="1.85546875" style="1" customWidth="1"/>
    <col min="9738" max="9981" width="9.140625" style="1"/>
    <col min="9982" max="9982" width="3.7109375" style="1" customWidth="1"/>
    <col min="9983" max="9983" width="16.7109375" style="1" customWidth="1"/>
    <col min="9984" max="9984" width="15.7109375" style="1" customWidth="1"/>
    <col min="9985" max="9985" width="8.5703125" style="1" customWidth="1"/>
    <col min="9986" max="9989" width="7" style="1" customWidth="1"/>
    <col min="9990" max="9991" width="6.7109375" style="1" customWidth="1"/>
    <col min="9992" max="9992" width="0.5703125" style="1" customWidth="1"/>
    <col min="9993" max="9993" width="1.85546875" style="1" customWidth="1"/>
    <col min="9994" max="10237" width="9.140625" style="1"/>
    <col min="10238" max="10238" width="3.7109375" style="1" customWidth="1"/>
    <col min="10239" max="10239" width="16.7109375" style="1" customWidth="1"/>
    <col min="10240" max="10240" width="15.7109375" style="1" customWidth="1"/>
    <col min="10241" max="10241" width="8.5703125" style="1" customWidth="1"/>
    <col min="10242" max="10245" width="7" style="1" customWidth="1"/>
    <col min="10246" max="10247" width="6.7109375" style="1" customWidth="1"/>
    <col min="10248" max="10248" width="0.5703125" style="1" customWidth="1"/>
    <col min="10249" max="10249" width="1.85546875" style="1" customWidth="1"/>
    <col min="10250" max="10493" width="9.140625" style="1"/>
    <col min="10494" max="10494" width="3.7109375" style="1" customWidth="1"/>
    <col min="10495" max="10495" width="16.7109375" style="1" customWidth="1"/>
    <col min="10496" max="10496" width="15.7109375" style="1" customWidth="1"/>
    <col min="10497" max="10497" width="8.5703125" style="1" customWidth="1"/>
    <col min="10498" max="10501" width="7" style="1" customWidth="1"/>
    <col min="10502" max="10503" width="6.7109375" style="1" customWidth="1"/>
    <col min="10504" max="10504" width="0.5703125" style="1" customWidth="1"/>
    <col min="10505" max="10505" width="1.85546875" style="1" customWidth="1"/>
    <col min="10506" max="10749" width="9.140625" style="1"/>
    <col min="10750" max="10750" width="3.7109375" style="1" customWidth="1"/>
    <col min="10751" max="10751" width="16.7109375" style="1" customWidth="1"/>
    <col min="10752" max="10752" width="15.7109375" style="1" customWidth="1"/>
    <col min="10753" max="10753" width="8.5703125" style="1" customWidth="1"/>
    <col min="10754" max="10757" width="7" style="1" customWidth="1"/>
    <col min="10758" max="10759" width="6.7109375" style="1" customWidth="1"/>
    <col min="10760" max="10760" width="0.5703125" style="1" customWidth="1"/>
    <col min="10761" max="10761" width="1.85546875" style="1" customWidth="1"/>
    <col min="10762" max="11005" width="9.140625" style="1"/>
    <col min="11006" max="11006" width="3.7109375" style="1" customWidth="1"/>
    <col min="11007" max="11007" width="16.7109375" style="1" customWidth="1"/>
    <col min="11008" max="11008" width="15.7109375" style="1" customWidth="1"/>
    <col min="11009" max="11009" width="8.5703125" style="1" customWidth="1"/>
    <col min="11010" max="11013" width="7" style="1" customWidth="1"/>
    <col min="11014" max="11015" width="6.7109375" style="1" customWidth="1"/>
    <col min="11016" max="11016" width="0.5703125" style="1" customWidth="1"/>
    <col min="11017" max="11017" width="1.85546875" style="1" customWidth="1"/>
    <col min="11018" max="11261" width="9.140625" style="1"/>
    <col min="11262" max="11262" width="3.7109375" style="1" customWidth="1"/>
    <col min="11263" max="11263" width="16.7109375" style="1" customWidth="1"/>
    <col min="11264" max="11264" width="15.7109375" style="1" customWidth="1"/>
    <col min="11265" max="11265" width="8.5703125" style="1" customWidth="1"/>
    <col min="11266" max="11269" width="7" style="1" customWidth="1"/>
    <col min="11270" max="11271" width="6.7109375" style="1" customWidth="1"/>
    <col min="11272" max="11272" width="0.5703125" style="1" customWidth="1"/>
    <col min="11273" max="11273" width="1.85546875" style="1" customWidth="1"/>
    <col min="11274" max="11517" width="9.140625" style="1"/>
    <col min="11518" max="11518" width="3.7109375" style="1" customWidth="1"/>
    <col min="11519" max="11519" width="16.7109375" style="1" customWidth="1"/>
    <col min="11520" max="11520" width="15.7109375" style="1" customWidth="1"/>
    <col min="11521" max="11521" width="8.5703125" style="1" customWidth="1"/>
    <col min="11522" max="11525" width="7" style="1" customWidth="1"/>
    <col min="11526" max="11527" width="6.7109375" style="1" customWidth="1"/>
    <col min="11528" max="11528" width="0.5703125" style="1" customWidth="1"/>
    <col min="11529" max="11529" width="1.85546875" style="1" customWidth="1"/>
    <col min="11530" max="11773" width="9.140625" style="1"/>
    <col min="11774" max="11774" width="3.7109375" style="1" customWidth="1"/>
    <col min="11775" max="11775" width="16.7109375" style="1" customWidth="1"/>
    <col min="11776" max="11776" width="15.7109375" style="1" customWidth="1"/>
    <col min="11777" max="11777" width="8.5703125" style="1" customWidth="1"/>
    <col min="11778" max="11781" width="7" style="1" customWidth="1"/>
    <col min="11782" max="11783" width="6.7109375" style="1" customWidth="1"/>
    <col min="11784" max="11784" width="0.5703125" style="1" customWidth="1"/>
    <col min="11785" max="11785" width="1.85546875" style="1" customWidth="1"/>
    <col min="11786" max="12029" width="9.140625" style="1"/>
    <col min="12030" max="12030" width="3.7109375" style="1" customWidth="1"/>
    <col min="12031" max="12031" width="16.7109375" style="1" customWidth="1"/>
    <col min="12032" max="12032" width="15.7109375" style="1" customWidth="1"/>
    <col min="12033" max="12033" width="8.5703125" style="1" customWidth="1"/>
    <col min="12034" max="12037" width="7" style="1" customWidth="1"/>
    <col min="12038" max="12039" width="6.7109375" style="1" customWidth="1"/>
    <col min="12040" max="12040" width="0.5703125" style="1" customWidth="1"/>
    <col min="12041" max="12041" width="1.85546875" style="1" customWidth="1"/>
    <col min="12042" max="12285" width="9.140625" style="1"/>
    <col min="12286" max="12286" width="3.7109375" style="1" customWidth="1"/>
    <col min="12287" max="12287" width="16.7109375" style="1" customWidth="1"/>
    <col min="12288" max="12288" width="15.7109375" style="1" customWidth="1"/>
    <col min="12289" max="12289" width="8.5703125" style="1" customWidth="1"/>
    <col min="12290" max="12293" width="7" style="1" customWidth="1"/>
    <col min="12294" max="12295" width="6.7109375" style="1" customWidth="1"/>
    <col min="12296" max="12296" width="0.5703125" style="1" customWidth="1"/>
    <col min="12297" max="12297" width="1.85546875" style="1" customWidth="1"/>
    <col min="12298" max="12541" width="9.140625" style="1"/>
    <col min="12542" max="12542" width="3.7109375" style="1" customWidth="1"/>
    <col min="12543" max="12543" width="16.7109375" style="1" customWidth="1"/>
    <col min="12544" max="12544" width="15.7109375" style="1" customWidth="1"/>
    <col min="12545" max="12545" width="8.5703125" style="1" customWidth="1"/>
    <col min="12546" max="12549" width="7" style="1" customWidth="1"/>
    <col min="12550" max="12551" width="6.7109375" style="1" customWidth="1"/>
    <col min="12552" max="12552" width="0.5703125" style="1" customWidth="1"/>
    <col min="12553" max="12553" width="1.85546875" style="1" customWidth="1"/>
    <col min="12554" max="12797" width="9.140625" style="1"/>
    <col min="12798" max="12798" width="3.7109375" style="1" customWidth="1"/>
    <col min="12799" max="12799" width="16.7109375" style="1" customWidth="1"/>
    <col min="12800" max="12800" width="15.7109375" style="1" customWidth="1"/>
    <col min="12801" max="12801" width="8.5703125" style="1" customWidth="1"/>
    <col min="12802" max="12805" width="7" style="1" customWidth="1"/>
    <col min="12806" max="12807" width="6.7109375" style="1" customWidth="1"/>
    <col min="12808" max="12808" width="0.5703125" style="1" customWidth="1"/>
    <col min="12809" max="12809" width="1.85546875" style="1" customWidth="1"/>
    <col min="12810" max="13053" width="9.140625" style="1"/>
    <col min="13054" max="13054" width="3.7109375" style="1" customWidth="1"/>
    <col min="13055" max="13055" width="16.7109375" style="1" customWidth="1"/>
    <col min="13056" max="13056" width="15.7109375" style="1" customWidth="1"/>
    <col min="13057" max="13057" width="8.5703125" style="1" customWidth="1"/>
    <col min="13058" max="13061" width="7" style="1" customWidth="1"/>
    <col min="13062" max="13063" width="6.7109375" style="1" customWidth="1"/>
    <col min="13064" max="13064" width="0.5703125" style="1" customWidth="1"/>
    <col min="13065" max="13065" width="1.85546875" style="1" customWidth="1"/>
    <col min="13066" max="13309" width="9.140625" style="1"/>
    <col min="13310" max="13310" width="3.7109375" style="1" customWidth="1"/>
    <col min="13311" max="13311" width="16.7109375" style="1" customWidth="1"/>
    <col min="13312" max="13312" width="15.7109375" style="1" customWidth="1"/>
    <col min="13313" max="13313" width="8.5703125" style="1" customWidth="1"/>
    <col min="13314" max="13317" width="7" style="1" customWidth="1"/>
    <col min="13318" max="13319" width="6.7109375" style="1" customWidth="1"/>
    <col min="13320" max="13320" width="0.5703125" style="1" customWidth="1"/>
    <col min="13321" max="13321" width="1.85546875" style="1" customWidth="1"/>
    <col min="13322" max="13565" width="9.140625" style="1"/>
    <col min="13566" max="13566" width="3.7109375" style="1" customWidth="1"/>
    <col min="13567" max="13567" width="16.7109375" style="1" customWidth="1"/>
    <col min="13568" max="13568" width="15.7109375" style="1" customWidth="1"/>
    <col min="13569" max="13569" width="8.5703125" style="1" customWidth="1"/>
    <col min="13570" max="13573" width="7" style="1" customWidth="1"/>
    <col min="13574" max="13575" width="6.7109375" style="1" customWidth="1"/>
    <col min="13576" max="13576" width="0.5703125" style="1" customWidth="1"/>
    <col min="13577" max="13577" width="1.85546875" style="1" customWidth="1"/>
    <col min="13578" max="13821" width="9.140625" style="1"/>
    <col min="13822" max="13822" width="3.7109375" style="1" customWidth="1"/>
    <col min="13823" max="13823" width="16.7109375" style="1" customWidth="1"/>
    <col min="13824" max="13824" width="15.7109375" style="1" customWidth="1"/>
    <col min="13825" max="13825" width="8.5703125" style="1" customWidth="1"/>
    <col min="13826" max="13829" width="7" style="1" customWidth="1"/>
    <col min="13830" max="13831" width="6.7109375" style="1" customWidth="1"/>
    <col min="13832" max="13832" width="0.5703125" style="1" customWidth="1"/>
    <col min="13833" max="13833" width="1.85546875" style="1" customWidth="1"/>
    <col min="13834" max="14077" width="9.140625" style="1"/>
    <col min="14078" max="14078" width="3.7109375" style="1" customWidth="1"/>
    <col min="14079" max="14079" width="16.7109375" style="1" customWidth="1"/>
    <col min="14080" max="14080" width="15.7109375" style="1" customWidth="1"/>
    <col min="14081" max="14081" width="8.5703125" style="1" customWidth="1"/>
    <col min="14082" max="14085" width="7" style="1" customWidth="1"/>
    <col min="14086" max="14087" width="6.7109375" style="1" customWidth="1"/>
    <col min="14088" max="14088" width="0.5703125" style="1" customWidth="1"/>
    <col min="14089" max="14089" width="1.85546875" style="1" customWidth="1"/>
    <col min="14090" max="14333" width="9.140625" style="1"/>
    <col min="14334" max="14334" width="3.7109375" style="1" customWidth="1"/>
    <col min="14335" max="14335" width="16.7109375" style="1" customWidth="1"/>
    <col min="14336" max="14336" width="15.7109375" style="1" customWidth="1"/>
    <col min="14337" max="14337" width="8.5703125" style="1" customWidth="1"/>
    <col min="14338" max="14341" width="7" style="1" customWidth="1"/>
    <col min="14342" max="14343" width="6.7109375" style="1" customWidth="1"/>
    <col min="14344" max="14344" width="0.5703125" style="1" customWidth="1"/>
    <col min="14345" max="14345" width="1.85546875" style="1" customWidth="1"/>
    <col min="14346" max="14589" width="9.140625" style="1"/>
    <col min="14590" max="14590" width="3.7109375" style="1" customWidth="1"/>
    <col min="14591" max="14591" width="16.7109375" style="1" customWidth="1"/>
    <col min="14592" max="14592" width="15.7109375" style="1" customWidth="1"/>
    <col min="14593" max="14593" width="8.5703125" style="1" customWidth="1"/>
    <col min="14594" max="14597" width="7" style="1" customWidth="1"/>
    <col min="14598" max="14599" width="6.7109375" style="1" customWidth="1"/>
    <col min="14600" max="14600" width="0.5703125" style="1" customWidth="1"/>
    <col min="14601" max="14601" width="1.85546875" style="1" customWidth="1"/>
    <col min="14602" max="14845" width="9.140625" style="1"/>
    <col min="14846" max="14846" width="3.7109375" style="1" customWidth="1"/>
    <col min="14847" max="14847" width="16.7109375" style="1" customWidth="1"/>
    <col min="14848" max="14848" width="15.7109375" style="1" customWidth="1"/>
    <col min="14849" max="14849" width="8.5703125" style="1" customWidth="1"/>
    <col min="14850" max="14853" width="7" style="1" customWidth="1"/>
    <col min="14854" max="14855" width="6.7109375" style="1" customWidth="1"/>
    <col min="14856" max="14856" width="0.5703125" style="1" customWidth="1"/>
    <col min="14857" max="14857" width="1.85546875" style="1" customWidth="1"/>
    <col min="14858" max="15101" width="9.140625" style="1"/>
    <col min="15102" max="15102" width="3.7109375" style="1" customWidth="1"/>
    <col min="15103" max="15103" width="16.7109375" style="1" customWidth="1"/>
    <col min="15104" max="15104" width="15.7109375" style="1" customWidth="1"/>
    <col min="15105" max="15105" width="8.5703125" style="1" customWidth="1"/>
    <col min="15106" max="15109" width="7" style="1" customWidth="1"/>
    <col min="15110" max="15111" width="6.7109375" style="1" customWidth="1"/>
    <col min="15112" max="15112" width="0.5703125" style="1" customWidth="1"/>
    <col min="15113" max="15113" width="1.85546875" style="1" customWidth="1"/>
    <col min="15114" max="15357" width="9.140625" style="1"/>
    <col min="15358" max="15358" width="3.7109375" style="1" customWidth="1"/>
    <col min="15359" max="15359" width="16.7109375" style="1" customWidth="1"/>
    <col min="15360" max="15360" width="15.7109375" style="1" customWidth="1"/>
    <col min="15361" max="15361" width="8.5703125" style="1" customWidth="1"/>
    <col min="15362" max="15365" width="7" style="1" customWidth="1"/>
    <col min="15366" max="15367" width="6.7109375" style="1" customWidth="1"/>
    <col min="15368" max="15368" width="0.5703125" style="1" customWidth="1"/>
    <col min="15369" max="15369" width="1.85546875" style="1" customWidth="1"/>
    <col min="15370" max="15613" width="9.140625" style="1"/>
    <col min="15614" max="15614" width="3.7109375" style="1" customWidth="1"/>
    <col min="15615" max="15615" width="16.7109375" style="1" customWidth="1"/>
    <col min="15616" max="15616" width="15.7109375" style="1" customWidth="1"/>
    <col min="15617" max="15617" width="8.5703125" style="1" customWidth="1"/>
    <col min="15618" max="15621" width="7" style="1" customWidth="1"/>
    <col min="15622" max="15623" width="6.7109375" style="1" customWidth="1"/>
    <col min="15624" max="15624" width="0.5703125" style="1" customWidth="1"/>
    <col min="15625" max="15625" width="1.85546875" style="1" customWidth="1"/>
    <col min="15626" max="15869" width="9.140625" style="1"/>
    <col min="15870" max="15870" width="3.7109375" style="1" customWidth="1"/>
    <col min="15871" max="15871" width="16.7109375" style="1" customWidth="1"/>
    <col min="15872" max="15872" width="15.7109375" style="1" customWidth="1"/>
    <col min="15873" max="15873" width="8.5703125" style="1" customWidth="1"/>
    <col min="15874" max="15877" width="7" style="1" customWidth="1"/>
    <col min="15878" max="15879" width="6.7109375" style="1" customWidth="1"/>
    <col min="15880" max="15880" width="0.5703125" style="1" customWidth="1"/>
    <col min="15881" max="15881" width="1.85546875" style="1" customWidth="1"/>
    <col min="15882" max="16125" width="9.140625" style="1"/>
    <col min="16126" max="16126" width="3.7109375" style="1" customWidth="1"/>
    <col min="16127" max="16127" width="16.7109375" style="1" customWidth="1"/>
    <col min="16128" max="16128" width="15.7109375" style="1" customWidth="1"/>
    <col min="16129" max="16129" width="8.5703125" style="1" customWidth="1"/>
    <col min="16130" max="16133" width="7" style="1" customWidth="1"/>
    <col min="16134" max="16135" width="6.7109375" style="1" customWidth="1"/>
    <col min="16136" max="16136" width="0.5703125" style="1" customWidth="1"/>
    <col min="16137" max="16137" width="1.85546875" style="1" customWidth="1"/>
    <col min="16138" max="16384" width="9.140625" style="1"/>
  </cols>
  <sheetData>
    <row r="1" spans="1:19" ht="15" customHeight="1" x14ac:dyDescent="0.2">
      <c r="B1" s="2" t="s">
        <v>106</v>
      </c>
      <c r="C1" s="2"/>
      <c r="D1" s="31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</row>
    <row r="2" spans="1:19" ht="18.75" customHeight="1" x14ac:dyDescent="0.2">
      <c r="A2" s="222" t="s">
        <v>124</v>
      </c>
      <c r="B2" s="222"/>
      <c r="C2" s="222"/>
      <c r="D2" s="222"/>
      <c r="E2" s="222"/>
      <c r="F2" s="222"/>
      <c r="G2" s="222"/>
      <c r="H2" s="222"/>
      <c r="I2" s="222"/>
      <c r="J2" s="222"/>
      <c r="K2" s="222"/>
      <c r="L2" s="222"/>
      <c r="M2" s="222"/>
      <c r="N2" s="222"/>
      <c r="O2" s="222"/>
      <c r="P2" s="222"/>
      <c r="Q2" s="222"/>
      <c r="R2" s="222"/>
      <c r="S2" s="222"/>
    </row>
    <row r="3" spans="1:19" ht="14.25" customHeight="1" x14ac:dyDescent="0.2">
      <c r="H3" s="34"/>
      <c r="I3" s="231" t="s">
        <v>122</v>
      </c>
      <c r="J3" s="231"/>
      <c r="K3" s="231"/>
      <c r="L3" s="231"/>
      <c r="M3" s="231"/>
      <c r="N3" s="231"/>
      <c r="O3" s="231"/>
      <c r="P3" s="231"/>
      <c r="Q3" s="231"/>
      <c r="R3" s="231"/>
      <c r="S3" s="231"/>
    </row>
    <row r="4" spans="1:19" s="5" customFormat="1" ht="15" customHeight="1" x14ac:dyDescent="0.2">
      <c r="A4" s="224" t="s">
        <v>1</v>
      </c>
      <c r="B4" s="199" t="s">
        <v>2</v>
      </c>
      <c r="C4" s="199"/>
      <c r="D4" s="205" t="s">
        <v>3</v>
      </c>
      <c r="E4" s="225">
        <v>2008</v>
      </c>
      <c r="F4" s="225">
        <v>2009</v>
      </c>
      <c r="G4" s="225">
        <v>2010</v>
      </c>
      <c r="H4" s="225">
        <v>2011</v>
      </c>
      <c r="I4" s="225">
        <v>2012</v>
      </c>
      <c r="J4" s="225">
        <v>2013</v>
      </c>
      <c r="K4" s="225">
        <v>2014</v>
      </c>
      <c r="L4" s="225">
        <v>2015</v>
      </c>
      <c r="M4" s="225">
        <v>2016</v>
      </c>
      <c r="N4" s="225">
        <v>2017</v>
      </c>
      <c r="O4" s="225">
        <v>2018</v>
      </c>
      <c r="P4" s="225">
        <v>2019</v>
      </c>
      <c r="Q4" s="225">
        <v>2020</v>
      </c>
      <c r="R4" s="216" t="s">
        <v>119</v>
      </c>
      <c r="S4" s="217"/>
    </row>
    <row r="5" spans="1:19" s="5" customFormat="1" ht="15" customHeight="1" x14ac:dyDescent="0.2">
      <c r="A5" s="224"/>
      <c r="B5" s="199"/>
      <c r="C5" s="199"/>
      <c r="D5" s="205"/>
      <c r="E5" s="225"/>
      <c r="F5" s="225"/>
      <c r="G5" s="225"/>
      <c r="H5" s="225"/>
      <c r="I5" s="225"/>
      <c r="J5" s="225"/>
      <c r="K5" s="225"/>
      <c r="L5" s="225"/>
      <c r="M5" s="225"/>
      <c r="N5" s="225"/>
      <c r="O5" s="225"/>
      <c r="P5" s="225"/>
      <c r="Q5" s="225"/>
      <c r="R5" s="123" t="s">
        <v>4</v>
      </c>
      <c r="S5" s="123" t="s">
        <v>5</v>
      </c>
    </row>
    <row r="6" spans="1:19" s="5" customFormat="1" ht="13.5" customHeight="1" x14ac:dyDescent="0.2">
      <c r="A6" s="88">
        <v>1</v>
      </c>
      <c r="B6" s="199" t="s">
        <v>6</v>
      </c>
      <c r="C6" s="199"/>
      <c r="D6" s="90" t="s">
        <v>7</v>
      </c>
      <c r="E6" s="49">
        <v>5</v>
      </c>
      <c r="F6" s="49">
        <v>5</v>
      </c>
      <c r="G6" s="15">
        <v>5</v>
      </c>
      <c r="H6" s="15">
        <v>5</v>
      </c>
      <c r="I6" s="15">
        <v>5</v>
      </c>
      <c r="J6" s="15">
        <v>5</v>
      </c>
      <c r="K6" s="15">
        <v>5</v>
      </c>
      <c r="L6" s="15">
        <v>5</v>
      </c>
      <c r="M6" s="15">
        <v>5</v>
      </c>
      <c r="N6" s="15">
        <v>5</v>
      </c>
      <c r="O6" s="15">
        <v>5</v>
      </c>
      <c r="P6" s="15">
        <v>5</v>
      </c>
      <c r="Q6" s="36">
        <v>5</v>
      </c>
      <c r="R6" s="147">
        <f>Q6-P6</f>
        <v>0</v>
      </c>
      <c r="S6" s="127">
        <f>Q6/P6*100</f>
        <v>100</v>
      </c>
    </row>
    <row r="7" spans="1:19" s="5" customFormat="1" ht="13.5" customHeight="1" x14ac:dyDescent="0.2">
      <c r="A7" s="88">
        <v>2</v>
      </c>
      <c r="B7" s="199" t="s">
        <v>8</v>
      </c>
      <c r="C7" s="199"/>
      <c r="D7" s="90" t="s">
        <v>9</v>
      </c>
      <c r="E7" s="49">
        <v>7415</v>
      </c>
      <c r="F7" s="49">
        <v>7415</v>
      </c>
      <c r="G7" s="49">
        <v>7415</v>
      </c>
      <c r="H7" s="49">
        <v>7415</v>
      </c>
      <c r="I7" s="49">
        <v>7415</v>
      </c>
      <c r="J7" s="49">
        <v>7415</v>
      </c>
      <c r="K7" s="49">
        <v>7415</v>
      </c>
      <c r="L7" s="49">
        <v>7415</v>
      </c>
      <c r="M7" s="49">
        <v>7415</v>
      </c>
      <c r="N7" s="49">
        <v>7415</v>
      </c>
      <c r="O7" s="49">
        <v>7415</v>
      </c>
      <c r="P7" s="49">
        <v>7415</v>
      </c>
      <c r="Q7" s="35">
        <v>7415</v>
      </c>
      <c r="R7" s="147">
        <f t="shared" ref="R7:R70" si="0">Q7-P7</f>
        <v>0</v>
      </c>
      <c r="S7" s="127">
        <f t="shared" ref="S7:S70" si="1">Q7/P7*100</f>
        <v>100</v>
      </c>
    </row>
    <row r="8" spans="1:19" s="5" customFormat="1" ht="13.5" customHeight="1" x14ac:dyDescent="0.2">
      <c r="A8" s="88">
        <v>3</v>
      </c>
      <c r="B8" s="199" t="s">
        <v>10</v>
      </c>
      <c r="C8" s="199"/>
      <c r="D8" s="90" t="s">
        <v>11</v>
      </c>
      <c r="E8" s="49">
        <v>103</v>
      </c>
      <c r="F8" s="49">
        <v>103</v>
      </c>
      <c r="G8" s="49">
        <v>103</v>
      </c>
      <c r="H8" s="49">
        <v>103</v>
      </c>
      <c r="I8" s="49">
        <v>103</v>
      </c>
      <c r="J8" s="49">
        <v>103</v>
      </c>
      <c r="K8" s="49">
        <v>103</v>
      </c>
      <c r="L8" s="49">
        <v>103</v>
      </c>
      <c r="M8" s="49">
        <v>103</v>
      </c>
      <c r="N8" s="49">
        <v>103</v>
      </c>
      <c r="O8" s="49">
        <v>103</v>
      </c>
      <c r="P8" s="49">
        <v>103</v>
      </c>
      <c r="Q8" s="35">
        <v>103</v>
      </c>
      <c r="R8" s="147">
        <f t="shared" si="0"/>
        <v>0</v>
      </c>
      <c r="S8" s="127">
        <f t="shared" si="1"/>
        <v>100</v>
      </c>
    </row>
    <row r="9" spans="1:19" s="5" customFormat="1" ht="18" customHeight="1" x14ac:dyDescent="0.2">
      <c r="A9" s="8">
        <v>4</v>
      </c>
      <c r="B9" s="209" t="s">
        <v>12</v>
      </c>
      <c r="C9" s="209"/>
      <c r="D9" s="9" t="s">
        <v>13</v>
      </c>
      <c r="E9" s="50">
        <v>1191</v>
      </c>
      <c r="F9" s="50">
        <v>1200</v>
      </c>
      <c r="G9" s="50">
        <v>1215</v>
      </c>
      <c r="H9" s="50">
        <v>1230</v>
      </c>
      <c r="I9" s="50">
        <v>1250</v>
      </c>
      <c r="J9" s="50">
        <v>1284</v>
      </c>
      <c r="K9" s="50">
        <v>1291</v>
      </c>
      <c r="L9" s="50">
        <v>1323</v>
      </c>
      <c r="M9" s="50">
        <v>1361</v>
      </c>
      <c r="N9" s="50">
        <f>N10+N11</f>
        <v>1433</v>
      </c>
      <c r="O9" s="50">
        <f t="shared" ref="O9:Q9" si="2">O10+O11</f>
        <v>1459</v>
      </c>
      <c r="P9" s="50">
        <f t="shared" si="2"/>
        <v>1473</v>
      </c>
      <c r="Q9" s="172">
        <f t="shared" si="2"/>
        <v>1446</v>
      </c>
      <c r="R9" s="147">
        <f t="shared" si="0"/>
        <v>-27</v>
      </c>
      <c r="S9" s="127">
        <f t="shared" si="1"/>
        <v>98.167006109979638</v>
      </c>
    </row>
    <row r="10" spans="1:19" s="5" customFormat="1" ht="13.5" customHeight="1" x14ac:dyDescent="0.2">
      <c r="A10" s="88">
        <v>5</v>
      </c>
      <c r="B10" s="199" t="s">
        <v>14</v>
      </c>
      <c r="C10" s="199"/>
      <c r="D10" s="90" t="s">
        <v>13</v>
      </c>
      <c r="E10" s="49">
        <v>323</v>
      </c>
      <c r="F10" s="49">
        <v>328</v>
      </c>
      <c r="G10" s="49">
        <v>331</v>
      </c>
      <c r="H10" s="49">
        <v>340</v>
      </c>
      <c r="I10" s="49">
        <v>495</v>
      </c>
      <c r="J10" s="49">
        <v>434</v>
      </c>
      <c r="K10" s="49">
        <v>433</v>
      </c>
      <c r="L10" s="49">
        <v>357</v>
      </c>
      <c r="M10" s="49">
        <v>547</v>
      </c>
      <c r="N10" s="49">
        <v>686</v>
      </c>
      <c r="O10" s="49">
        <v>361</v>
      </c>
      <c r="P10" s="49">
        <v>375</v>
      </c>
      <c r="Q10" s="35">
        <v>744</v>
      </c>
      <c r="R10" s="147">
        <f t="shared" si="0"/>
        <v>369</v>
      </c>
      <c r="S10" s="127">
        <f t="shared" si="1"/>
        <v>198.4</v>
      </c>
    </row>
    <row r="11" spans="1:19" s="5" customFormat="1" ht="13.5" customHeight="1" x14ac:dyDescent="0.2">
      <c r="A11" s="88">
        <v>6</v>
      </c>
      <c r="B11" s="199" t="s">
        <v>15</v>
      </c>
      <c r="C11" s="199"/>
      <c r="D11" s="90" t="s">
        <v>13</v>
      </c>
      <c r="E11" s="49">
        <v>868</v>
      </c>
      <c r="F11" s="49">
        <v>872</v>
      </c>
      <c r="G11" s="49">
        <v>884</v>
      </c>
      <c r="H11" s="49">
        <v>890</v>
      </c>
      <c r="I11" s="49">
        <v>755</v>
      </c>
      <c r="J11" s="49">
        <v>850</v>
      </c>
      <c r="K11" s="49">
        <v>858</v>
      </c>
      <c r="L11" s="49">
        <v>966</v>
      </c>
      <c r="M11" s="49">
        <v>814</v>
      </c>
      <c r="N11" s="49">
        <v>747</v>
      </c>
      <c r="O11" s="49">
        <v>1098</v>
      </c>
      <c r="P11" s="49">
        <v>1098</v>
      </c>
      <c r="Q11" s="35">
        <v>702</v>
      </c>
      <c r="R11" s="147">
        <f t="shared" si="0"/>
        <v>-396</v>
      </c>
      <c r="S11" s="127">
        <f t="shared" si="1"/>
        <v>63.934426229508205</v>
      </c>
    </row>
    <row r="12" spans="1:19" s="5" customFormat="1" ht="13.5" customHeight="1" x14ac:dyDescent="0.2">
      <c r="A12" s="88">
        <v>7</v>
      </c>
      <c r="B12" s="199" t="s">
        <v>16</v>
      </c>
      <c r="C12" s="199"/>
      <c r="D12" s="90" t="s">
        <v>17</v>
      </c>
      <c r="E12" s="51">
        <f t="shared" ref="E12:J12" si="3">E11/E9*100</f>
        <v>72.879932829554988</v>
      </c>
      <c r="F12" s="51">
        <v>72.666666666666671</v>
      </c>
      <c r="G12" s="51">
        <f t="shared" si="3"/>
        <v>72.757201646090536</v>
      </c>
      <c r="H12" s="51">
        <f t="shared" si="3"/>
        <v>72.357723577235774</v>
      </c>
      <c r="I12" s="51">
        <f t="shared" si="3"/>
        <v>60.4</v>
      </c>
      <c r="J12" s="51">
        <f t="shared" si="3"/>
        <v>66.199376947040506</v>
      </c>
      <c r="K12" s="51">
        <f>K11/K9*100</f>
        <v>66.460108443067384</v>
      </c>
      <c r="L12" s="51">
        <f>L11/L9*100</f>
        <v>73.015873015873012</v>
      </c>
      <c r="M12" s="51">
        <f>M11/M9*100</f>
        <v>59.808963997060985</v>
      </c>
      <c r="N12" s="51">
        <f t="shared" ref="N12:Q12" si="4">N11/N9*100</f>
        <v>52.128401953942785</v>
      </c>
      <c r="O12" s="51">
        <f t="shared" si="4"/>
        <v>75.257025359835509</v>
      </c>
      <c r="P12" s="51">
        <f t="shared" si="4"/>
        <v>74.54175152749491</v>
      </c>
      <c r="Q12" s="37">
        <f t="shared" si="4"/>
        <v>48.54771784232365</v>
      </c>
      <c r="R12" s="147">
        <f t="shared" si="0"/>
        <v>-25.99403368517126</v>
      </c>
      <c r="S12" s="127">
        <f t="shared" si="1"/>
        <v>65.128222569893197</v>
      </c>
    </row>
    <row r="13" spans="1:19" s="5" customFormat="1" ht="13.5" customHeight="1" x14ac:dyDescent="0.2">
      <c r="A13" s="88">
        <v>8</v>
      </c>
      <c r="B13" s="199" t="s">
        <v>18</v>
      </c>
      <c r="C13" s="199"/>
      <c r="D13" s="90" t="s">
        <v>13</v>
      </c>
      <c r="E13" s="49">
        <v>109</v>
      </c>
      <c r="F13" s="49">
        <v>114</v>
      </c>
      <c r="G13" s="15">
        <v>117</v>
      </c>
      <c r="H13" s="15">
        <v>119</v>
      </c>
      <c r="I13" s="15">
        <v>144</v>
      </c>
      <c r="J13" s="15">
        <v>149</v>
      </c>
      <c r="K13" s="15">
        <v>148</v>
      </c>
      <c r="L13" s="15">
        <v>204</v>
      </c>
      <c r="M13" s="15">
        <v>206</v>
      </c>
      <c r="N13" s="15">
        <v>210</v>
      </c>
      <c r="O13" s="15">
        <v>208</v>
      </c>
      <c r="P13" s="109"/>
      <c r="Q13" s="7">
        <v>247</v>
      </c>
      <c r="R13" s="147">
        <f t="shared" si="0"/>
        <v>247</v>
      </c>
      <c r="S13" s="127" t="e">
        <f t="shared" si="1"/>
        <v>#DIV/0!</v>
      </c>
    </row>
    <row r="14" spans="1:19" s="5" customFormat="1" ht="13.5" customHeight="1" x14ac:dyDescent="0.2">
      <c r="A14" s="88">
        <v>9</v>
      </c>
      <c r="B14" s="213" t="s">
        <v>19</v>
      </c>
      <c r="C14" s="213"/>
      <c r="D14" s="90" t="s">
        <v>17</v>
      </c>
      <c r="E14" s="51">
        <f t="shared" ref="E14:O14" si="5">E13/E9*100</f>
        <v>9.1519731318219986</v>
      </c>
      <c r="F14" s="51">
        <v>9.5</v>
      </c>
      <c r="G14" s="51">
        <f t="shared" si="5"/>
        <v>9.6296296296296298</v>
      </c>
      <c r="H14" s="51">
        <f t="shared" si="5"/>
        <v>9.6747967479674788</v>
      </c>
      <c r="I14" s="51">
        <f t="shared" si="5"/>
        <v>11.52</v>
      </c>
      <c r="J14" s="51">
        <f t="shared" si="5"/>
        <v>11.604361370716511</v>
      </c>
      <c r="K14" s="51">
        <f t="shared" si="5"/>
        <v>11.463981409759876</v>
      </c>
      <c r="L14" s="51">
        <f t="shared" si="5"/>
        <v>15.419501133786847</v>
      </c>
      <c r="M14" s="51">
        <f t="shared" si="5"/>
        <v>15.135929463629685</v>
      </c>
      <c r="N14" s="51">
        <f t="shared" si="5"/>
        <v>14.654570830425682</v>
      </c>
      <c r="O14" s="51">
        <f t="shared" si="5"/>
        <v>14.256339958875945</v>
      </c>
      <c r="P14" s="156"/>
      <c r="Q14" s="14">
        <f t="shared" ref="Q14" si="6">Q13/Q9*100</f>
        <v>17.081604426002766</v>
      </c>
      <c r="R14" s="147">
        <f t="shared" si="0"/>
        <v>17.081604426002766</v>
      </c>
      <c r="S14" s="127" t="e">
        <f t="shared" si="1"/>
        <v>#DIV/0!</v>
      </c>
    </row>
    <row r="15" spans="1:19" s="5" customFormat="1" ht="21.75" customHeight="1" x14ac:dyDescent="0.2">
      <c r="A15" s="88">
        <v>10</v>
      </c>
      <c r="B15" s="199" t="s">
        <v>20</v>
      </c>
      <c r="C15" s="199"/>
      <c r="D15" s="90" t="s">
        <v>13</v>
      </c>
      <c r="E15" s="52">
        <v>339</v>
      </c>
      <c r="F15" s="52">
        <v>361</v>
      </c>
      <c r="G15" s="53">
        <v>368</v>
      </c>
      <c r="H15" s="53">
        <v>371</v>
      </c>
      <c r="I15" s="53">
        <v>494</v>
      </c>
      <c r="J15" s="53">
        <v>475</v>
      </c>
      <c r="K15" s="53">
        <v>474</v>
      </c>
      <c r="L15" s="53">
        <v>639</v>
      </c>
      <c r="M15" s="53">
        <v>643</v>
      </c>
      <c r="N15" s="53">
        <v>650</v>
      </c>
      <c r="O15" s="53">
        <v>655</v>
      </c>
      <c r="P15" s="157"/>
      <c r="Q15" s="173">
        <v>671</v>
      </c>
      <c r="R15" s="147">
        <f t="shared" si="0"/>
        <v>671</v>
      </c>
      <c r="S15" s="127" t="e">
        <f t="shared" si="1"/>
        <v>#DIV/0!</v>
      </c>
    </row>
    <row r="16" spans="1:19" s="5" customFormat="1" ht="13.5" customHeight="1" x14ac:dyDescent="0.2">
      <c r="A16" s="88">
        <v>11</v>
      </c>
      <c r="B16" s="213" t="s">
        <v>19</v>
      </c>
      <c r="C16" s="213"/>
      <c r="D16" s="90" t="s">
        <v>17</v>
      </c>
      <c r="E16" s="51">
        <f t="shared" ref="E16:O16" si="7">E15/E9*100</f>
        <v>28.463476070528966</v>
      </c>
      <c r="F16" s="51">
        <v>30.083333333333336</v>
      </c>
      <c r="G16" s="51">
        <f t="shared" si="7"/>
        <v>30.288065843621396</v>
      </c>
      <c r="H16" s="51">
        <f t="shared" si="7"/>
        <v>30.162601626016261</v>
      </c>
      <c r="I16" s="51">
        <f t="shared" si="7"/>
        <v>39.519999999999996</v>
      </c>
      <c r="J16" s="51">
        <f t="shared" si="7"/>
        <v>36.993769470404985</v>
      </c>
      <c r="K16" s="51">
        <f t="shared" si="7"/>
        <v>36.715724244771494</v>
      </c>
      <c r="L16" s="51">
        <f t="shared" si="7"/>
        <v>48.299319727891152</v>
      </c>
      <c r="M16" s="51">
        <f t="shared" si="7"/>
        <v>47.244673034533427</v>
      </c>
      <c r="N16" s="51">
        <f t="shared" si="7"/>
        <v>45.359385903698538</v>
      </c>
      <c r="O16" s="51">
        <f t="shared" si="7"/>
        <v>44.893762851267994</v>
      </c>
      <c r="P16" s="156"/>
      <c r="Q16" s="14">
        <f t="shared" ref="Q16" si="8">Q15/Q9*100</f>
        <v>46.403872752420469</v>
      </c>
      <c r="R16" s="147">
        <f t="shared" si="0"/>
        <v>46.403872752420469</v>
      </c>
      <c r="S16" s="127" t="e">
        <f t="shared" si="1"/>
        <v>#DIV/0!</v>
      </c>
    </row>
    <row r="17" spans="1:21" s="5" customFormat="1" ht="13.5" customHeight="1" x14ac:dyDescent="0.2">
      <c r="A17" s="88">
        <v>12</v>
      </c>
      <c r="B17" s="199" t="s">
        <v>21</v>
      </c>
      <c r="C17" s="199"/>
      <c r="D17" s="90" t="s">
        <v>13</v>
      </c>
      <c r="E17" s="49">
        <v>304</v>
      </c>
      <c r="F17" s="49">
        <v>291</v>
      </c>
      <c r="G17" s="15">
        <v>318</v>
      </c>
      <c r="H17" s="15">
        <v>323</v>
      </c>
      <c r="I17" s="15">
        <v>498</v>
      </c>
      <c r="J17" s="15">
        <v>574</v>
      </c>
      <c r="K17" s="15">
        <v>582</v>
      </c>
      <c r="L17" s="109"/>
      <c r="M17" s="15">
        <f>1560-709</f>
        <v>851</v>
      </c>
      <c r="N17" s="15">
        <v>906</v>
      </c>
      <c r="O17" s="15">
        <v>906</v>
      </c>
      <c r="P17" s="109"/>
      <c r="Q17" s="7">
        <v>1118</v>
      </c>
      <c r="R17" s="147">
        <f t="shared" si="0"/>
        <v>1118</v>
      </c>
      <c r="S17" s="127" t="e">
        <f t="shared" si="1"/>
        <v>#DIV/0!</v>
      </c>
    </row>
    <row r="18" spans="1:21" s="5" customFormat="1" ht="13.5" customHeight="1" x14ac:dyDescent="0.2">
      <c r="A18" s="88">
        <v>13</v>
      </c>
      <c r="B18" s="213" t="s">
        <v>19</v>
      </c>
      <c r="C18" s="213"/>
      <c r="D18" s="90" t="s">
        <v>17</v>
      </c>
      <c r="E18" s="51">
        <f t="shared" ref="E18:O18" si="9">E17/E9*100</f>
        <v>25.524769101595297</v>
      </c>
      <c r="F18" s="51">
        <v>24.25</v>
      </c>
      <c r="G18" s="51">
        <f t="shared" si="9"/>
        <v>26.172839506172842</v>
      </c>
      <c r="H18" s="51">
        <f t="shared" si="9"/>
        <v>26.260162601626014</v>
      </c>
      <c r="I18" s="51">
        <f t="shared" si="9"/>
        <v>39.839999999999996</v>
      </c>
      <c r="J18" s="51">
        <f t="shared" si="9"/>
        <v>44.704049844236756</v>
      </c>
      <c r="K18" s="51">
        <f t="shared" si="9"/>
        <v>45.081332300542215</v>
      </c>
      <c r="L18" s="51">
        <f t="shared" si="9"/>
        <v>0</v>
      </c>
      <c r="M18" s="51">
        <f t="shared" si="9"/>
        <v>62.527553269654668</v>
      </c>
      <c r="N18" s="51">
        <f t="shared" si="9"/>
        <v>63.224005582693657</v>
      </c>
      <c r="O18" s="51">
        <f t="shared" si="9"/>
        <v>62.097326936257716</v>
      </c>
      <c r="P18" s="156"/>
      <c r="Q18" s="14">
        <f t="shared" ref="Q18" si="10">Q17/Q9*100</f>
        <v>77.316735822959899</v>
      </c>
      <c r="R18" s="147">
        <f t="shared" si="0"/>
        <v>77.316735822959899</v>
      </c>
      <c r="S18" s="127" t="e">
        <f t="shared" si="1"/>
        <v>#DIV/0!</v>
      </c>
    </row>
    <row r="19" spans="1:21" s="5" customFormat="1" ht="18" customHeight="1" x14ac:dyDescent="0.2">
      <c r="A19" s="8">
        <v>14</v>
      </c>
      <c r="B19" s="209" t="s">
        <v>22</v>
      </c>
      <c r="C19" s="209"/>
      <c r="D19" s="9" t="s">
        <v>23</v>
      </c>
      <c r="E19" s="50">
        <v>4335</v>
      </c>
      <c r="F19" s="50">
        <v>4213</v>
      </c>
      <c r="G19" s="50">
        <v>4214</v>
      </c>
      <c r="H19" s="50">
        <v>4291</v>
      </c>
      <c r="I19" s="50">
        <v>4269</v>
      </c>
      <c r="J19" s="50">
        <v>4295</v>
      </c>
      <c r="K19" s="50">
        <v>4366</v>
      </c>
      <c r="L19" s="50">
        <v>4517</v>
      </c>
      <c r="M19" s="50">
        <v>4551</v>
      </c>
      <c r="N19" s="50">
        <f t="shared" ref="N19:Q19" si="11">N20+N21</f>
        <v>4746</v>
      </c>
      <c r="O19" s="50">
        <f t="shared" si="11"/>
        <v>4828</v>
      </c>
      <c r="P19" s="50">
        <f t="shared" si="11"/>
        <v>4855</v>
      </c>
      <c r="Q19" s="172">
        <f t="shared" si="11"/>
        <v>4923</v>
      </c>
      <c r="R19" s="147">
        <f t="shared" si="0"/>
        <v>68</v>
      </c>
      <c r="S19" s="127">
        <f t="shared" si="1"/>
        <v>101.40061791967044</v>
      </c>
    </row>
    <row r="20" spans="1:21" s="5" customFormat="1" ht="13.5" customHeight="1" x14ac:dyDescent="0.2">
      <c r="A20" s="88">
        <v>15</v>
      </c>
      <c r="B20" s="199" t="s">
        <v>24</v>
      </c>
      <c r="C20" s="199"/>
      <c r="D20" s="90" t="s">
        <v>23</v>
      </c>
      <c r="E20" s="49">
        <v>2156</v>
      </c>
      <c r="F20" s="49">
        <v>2110</v>
      </c>
      <c r="G20" s="49">
        <v>2091</v>
      </c>
      <c r="H20" s="49">
        <v>2161</v>
      </c>
      <c r="I20" s="49">
        <v>2133</v>
      </c>
      <c r="J20" s="49">
        <v>2159</v>
      </c>
      <c r="K20" s="49">
        <v>2197</v>
      </c>
      <c r="L20" s="49">
        <v>2327</v>
      </c>
      <c r="M20" s="49">
        <v>2316</v>
      </c>
      <c r="N20" s="49">
        <v>2418</v>
      </c>
      <c r="O20" s="49">
        <v>2461</v>
      </c>
      <c r="P20" s="49">
        <v>2465</v>
      </c>
      <c r="Q20" s="35">
        <v>2510</v>
      </c>
      <c r="R20" s="147">
        <f t="shared" si="0"/>
        <v>45</v>
      </c>
      <c r="S20" s="127">
        <f t="shared" si="1"/>
        <v>101.82555780933062</v>
      </c>
    </row>
    <row r="21" spans="1:21" s="5" customFormat="1" ht="13.5" customHeight="1" x14ac:dyDescent="0.2">
      <c r="A21" s="88">
        <v>16</v>
      </c>
      <c r="B21" s="199" t="s">
        <v>25</v>
      </c>
      <c r="C21" s="199"/>
      <c r="D21" s="90" t="s">
        <v>23</v>
      </c>
      <c r="E21" s="49">
        <v>2179</v>
      </c>
      <c r="F21" s="49">
        <v>2103</v>
      </c>
      <c r="G21" s="49">
        <v>2123</v>
      </c>
      <c r="H21" s="49">
        <v>2130</v>
      </c>
      <c r="I21" s="49">
        <v>2136</v>
      </c>
      <c r="J21" s="49">
        <v>2136</v>
      </c>
      <c r="K21" s="49">
        <v>2169</v>
      </c>
      <c r="L21" s="49">
        <v>2190</v>
      </c>
      <c r="M21" s="49">
        <v>2235</v>
      </c>
      <c r="N21" s="49">
        <v>2328</v>
      </c>
      <c r="O21" s="49">
        <v>2367</v>
      </c>
      <c r="P21" s="49">
        <v>2390</v>
      </c>
      <c r="Q21" s="35">
        <v>2413</v>
      </c>
      <c r="R21" s="147">
        <f t="shared" si="0"/>
        <v>23</v>
      </c>
      <c r="S21" s="127">
        <f t="shared" si="1"/>
        <v>100.96234309623431</v>
      </c>
    </row>
    <row r="22" spans="1:21" s="5" customFormat="1" ht="13.5" customHeight="1" x14ac:dyDescent="0.2">
      <c r="A22" s="88">
        <v>17</v>
      </c>
      <c r="B22" s="199" t="s">
        <v>26</v>
      </c>
      <c r="C22" s="199"/>
      <c r="D22" s="90" t="s">
        <v>23</v>
      </c>
      <c r="E22" s="49">
        <v>1192</v>
      </c>
      <c r="F22" s="49">
        <v>1189</v>
      </c>
      <c r="G22" s="49">
        <v>1184</v>
      </c>
      <c r="H22" s="49">
        <v>1215</v>
      </c>
      <c r="I22" s="49">
        <v>1672</v>
      </c>
      <c r="J22" s="49">
        <v>1422</v>
      </c>
      <c r="K22" s="49">
        <v>1449</v>
      </c>
      <c r="L22" s="49">
        <v>1210</v>
      </c>
      <c r="M22" s="49">
        <v>2156</v>
      </c>
      <c r="N22" s="49">
        <v>2569</v>
      </c>
      <c r="O22" s="49">
        <v>1180</v>
      </c>
      <c r="P22" s="49">
        <v>1216</v>
      </c>
      <c r="Q22" s="35">
        <v>2504</v>
      </c>
      <c r="R22" s="147">
        <f t="shared" si="0"/>
        <v>1288</v>
      </c>
      <c r="S22" s="127">
        <f t="shared" si="1"/>
        <v>205.92105263157893</v>
      </c>
      <c r="U22" s="118"/>
    </row>
    <row r="23" spans="1:21" s="5" customFormat="1" ht="13.5" customHeight="1" x14ac:dyDescent="0.2">
      <c r="A23" s="88">
        <v>18</v>
      </c>
      <c r="B23" s="212" t="s">
        <v>15</v>
      </c>
      <c r="C23" s="212"/>
      <c r="D23" s="90" t="s">
        <v>23</v>
      </c>
      <c r="E23" s="49">
        <f>E19-E22</f>
        <v>3143</v>
      </c>
      <c r="F23" s="49">
        <v>3024</v>
      </c>
      <c r="G23" s="49">
        <f>G19-G22</f>
        <v>3030</v>
      </c>
      <c r="H23" s="49">
        <v>3076</v>
      </c>
      <c r="I23" s="49">
        <v>2597</v>
      </c>
      <c r="J23" s="49">
        <v>2873</v>
      </c>
      <c r="K23" s="49">
        <v>2917</v>
      </c>
      <c r="L23" s="49">
        <v>3307</v>
      </c>
      <c r="M23" s="49">
        <v>2395</v>
      </c>
      <c r="N23" s="49">
        <v>2177</v>
      </c>
      <c r="O23" s="49">
        <v>3648</v>
      </c>
      <c r="P23" s="49">
        <v>3639</v>
      </c>
      <c r="Q23" s="35">
        <v>2419</v>
      </c>
      <c r="R23" s="147">
        <f t="shared" si="0"/>
        <v>-1220</v>
      </c>
      <c r="S23" s="127">
        <f t="shared" si="1"/>
        <v>66.474306128057165</v>
      </c>
    </row>
    <row r="24" spans="1:21" s="5" customFormat="1" ht="13.5" customHeight="1" x14ac:dyDescent="0.2">
      <c r="A24" s="88">
        <v>19</v>
      </c>
      <c r="B24" s="199" t="s">
        <v>27</v>
      </c>
      <c r="C24" s="199"/>
      <c r="D24" s="90" t="s">
        <v>23</v>
      </c>
      <c r="E24" s="49">
        <f>E19-E25-E26</f>
        <v>1281</v>
      </c>
      <c r="F24" s="49">
        <v>1214</v>
      </c>
      <c r="G24" s="49">
        <f>G19-G25-G26</f>
        <v>1238</v>
      </c>
      <c r="H24" s="49">
        <f>H19-H25-H26</f>
        <v>1278</v>
      </c>
      <c r="I24" s="49">
        <v>1280</v>
      </c>
      <c r="J24" s="49">
        <v>1277</v>
      </c>
      <c r="K24" s="49">
        <v>1298</v>
      </c>
      <c r="L24" s="49">
        <v>1348</v>
      </c>
      <c r="M24" s="49">
        <v>1361</v>
      </c>
      <c r="N24" s="49">
        <v>1431</v>
      </c>
      <c r="O24" s="49">
        <v>1479</v>
      </c>
      <c r="P24" s="49">
        <v>1506</v>
      </c>
      <c r="Q24" s="35">
        <v>1546</v>
      </c>
      <c r="R24" s="147">
        <f t="shared" si="0"/>
        <v>40</v>
      </c>
      <c r="S24" s="127">
        <f t="shared" si="1"/>
        <v>102.65604249667994</v>
      </c>
      <c r="U24" s="118"/>
    </row>
    <row r="25" spans="1:21" s="5" customFormat="1" ht="13.5" customHeight="1" x14ac:dyDescent="0.2">
      <c r="A25" s="88">
        <v>20</v>
      </c>
      <c r="B25" s="211" t="s">
        <v>28</v>
      </c>
      <c r="C25" s="211"/>
      <c r="D25" s="90" t="s">
        <v>23</v>
      </c>
      <c r="E25" s="49">
        <v>2816</v>
      </c>
      <c r="F25" s="49">
        <v>2752</v>
      </c>
      <c r="G25" s="49">
        <v>2734</v>
      </c>
      <c r="H25" s="49">
        <v>2767</v>
      </c>
      <c r="I25" s="49">
        <v>2738</v>
      </c>
      <c r="J25" s="49">
        <v>2769</v>
      </c>
      <c r="K25" s="49">
        <v>2812</v>
      </c>
      <c r="L25" s="49">
        <v>2910</v>
      </c>
      <c r="M25" s="49">
        <v>2916</v>
      </c>
      <c r="N25" s="49">
        <v>3023</v>
      </c>
      <c r="O25" s="49">
        <v>3043</v>
      </c>
      <c r="P25" s="49">
        <v>3027</v>
      </c>
      <c r="Q25" s="35">
        <v>1549</v>
      </c>
      <c r="R25" s="147">
        <f t="shared" si="0"/>
        <v>-1478</v>
      </c>
      <c r="S25" s="127">
        <f t="shared" si="1"/>
        <v>51.17277832837793</v>
      </c>
    </row>
    <row r="26" spans="1:21" s="5" customFormat="1" ht="13.5" customHeight="1" x14ac:dyDescent="0.2">
      <c r="A26" s="88">
        <v>21</v>
      </c>
      <c r="B26" s="211" t="s">
        <v>29</v>
      </c>
      <c r="C26" s="211"/>
      <c r="D26" s="90" t="s">
        <v>23</v>
      </c>
      <c r="E26" s="49">
        <v>238</v>
      </c>
      <c r="F26" s="49">
        <v>247</v>
      </c>
      <c r="G26" s="49">
        <v>242</v>
      </c>
      <c r="H26" s="49">
        <v>246</v>
      </c>
      <c r="I26" s="49">
        <v>251</v>
      </c>
      <c r="J26" s="49">
        <v>249</v>
      </c>
      <c r="K26" s="49">
        <v>256</v>
      </c>
      <c r="L26" s="49">
        <v>259</v>
      </c>
      <c r="M26" s="49">
        <v>274</v>
      </c>
      <c r="N26" s="49">
        <v>292</v>
      </c>
      <c r="O26" s="49">
        <v>306</v>
      </c>
      <c r="P26" s="49">
        <v>322</v>
      </c>
      <c r="Q26" s="35">
        <v>337</v>
      </c>
      <c r="R26" s="147">
        <f t="shared" si="0"/>
        <v>15</v>
      </c>
      <c r="S26" s="127">
        <f t="shared" si="1"/>
        <v>104.65838509316769</v>
      </c>
    </row>
    <row r="27" spans="1:21" s="5" customFormat="1" ht="13.5" customHeight="1" x14ac:dyDescent="0.2">
      <c r="A27" s="88">
        <v>22</v>
      </c>
      <c r="B27" s="199" t="s">
        <v>30</v>
      </c>
      <c r="C27" s="199"/>
      <c r="D27" s="90" t="s">
        <v>23</v>
      </c>
      <c r="E27" s="15">
        <v>7</v>
      </c>
      <c r="F27" s="15">
        <v>5</v>
      </c>
      <c r="G27" s="15">
        <v>8</v>
      </c>
      <c r="H27" s="15">
        <v>7</v>
      </c>
      <c r="I27" s="15">
        <v>6</v>
      </c>
      <c r="J27" s="15">
        <v>6</v>
      </c>
      <c r="K27" s="15">
        <v>2</v>
      </c>
      <c r="L27" s="15">
        <v>3</v>
      </c>
      <c r="M27" s="15">
        <v>4</v>
      </c>
      <c r="N27" s="15">
        <v>2</v>
      </c>
      <c r="O27" s="15">
        <v>2</v>
      </c>
      <c r="P27" s="15">
        <v>2</v>
      </c>
      <c r="Q27" s="36">
        <v>3</v>
      </c>
      <c r="R27" s="147">
        <f t="shared" si="0"/>
        <v>1</v>
      </c>
      <c r="S27" s="127">
        <f t="shared" si="1"/>
        <v>150</v>
      </c>
    </row>
    <row r="28" spans="1:21" s="5" customFormat="1" ht="13.5" customHeight="1" x14ac:dyDescent="0.2">
      <c r="A28" s="88">
        <v>23</v>
      </c>
      <c r="B28" s="199" t="s">
        <v>31</v>
      </c>
      <c r="C28" s="199"/>
      <c r="D28" s="90" t="s">
        <v>23</v>
      </c>
      <c r="E28" s="15">
        <v>56</v>
      </c>
      <c r="F28" s="15">
        <v>55</v>
      </c>
      <c r="G28" s="15">
        <v>49</v>
      </c>
      <c r="H28" s="15">
        <v>52</v>
      </c>
      <c r="I28" s="15">
        <v>53</v>
      </c>
      <c r="J28" s="15">
        <v>40</v>
      </c>
      <c r="K28" s="15">
        <v>44</v>
      </c>
      <c r="L28" s="15">
        <v>43</v>
      </c>
      <c r="M28" s="15">
        <v>38</v>
      </c>
      <c r="N28" s="15">
        <v>32</v>
      </c>
      <c r="O28" s="15">
        <v>38</v>
      </c>
      <c r="P28" s="15">
        <v>35</v>
      </c>
      <c r="Q28" s="36">
        <v>45</v>
      </c>
      <c r="R28" s="147">
        <f t="shared" si="0"/>
        <v>10</v>
      </c>
      <c r="S28" s="127">
        <f t="shared" si="1"/>
        <v>128.57142857142858</v>
      </c>
    </row>
    <row r="29" spans="1:21" s="5" customFormat="1" ht="13.5" customHeight="1" x14ac:dyDescent="0.2">
      <c r="A29" s="88">
        <v>24</v>
      </c>
      <c r="B29" s="199" t="s">
        <v>32</v>
      </c>
      <c r="C29" s="199"/>
      <c r="D29" s="90" t="s">
        <v>23</v>
      </c>
      <c r="E29" s="15">
        <v>182</v>
      </c>
      <c r="F29" s="15">
        <v>200</v>
      </c>
      <c r="G29" s="15">
        <v>196</v>
      </c>
      <c r="H29" s="15">
        <v>210</v>
      </c>
      <c r="I29" s="15">
        <v>225</v>
      </c>
      <c r="J29" s="15">
        <v>192</v>
      </c>
      <c r="K29" s="15">
        <v>195</v>
      </c>
      <c r="L29" s="15">
        <v>232</v>
      </c>
      <c r="M29" s="15">
        <v>229</v>
      </c>
      <c r="N29" s="15">
        <v>238</v>
      </c>
      <c r="O29" s="15">
        <v>177</v>
      </c>
      <c r="P29" s="15">
        <v>199</v>
      </c>
      <c r="Q29" s="36">
        <v>142</v>
      </c>
      <c r="R29" s="147">
        <f t="shared" si="0"/>
        <v>-57</v>
      </c>
      <c r="S29" s="127">
        <f t="shared" si="1"/>
        <v>71.356783919597987</v>
      </c>
    </row>
    <row r="30" spans="1:21" s="5" customFormat="1" ht="13.5" customHeight="1" x14ac:dyDescent="0.2">
      <c r="A30" s="88">
        <v>25</v>
      </c>
      <c r="B30" s="199" t="s">
        <v>33</v>
      </c>
      <c r="C30" s="199"/>
      <c r="D30" s="90" t="s">
        <v>23</v>
      </c>
      <c r="E30" s="15">
        <v>25</v>
      </c>
      <c r="F30" s="15">
        <v>39</v>
      </c>
      <c r="G30" s="15">
        <v>72</v>
      </c>
      <c r="H30" s="15">
        <v>33</v>
      </c>
      <c r="I30" s="15">
        <v>32</v>
      </c>
      <c r="J30" s="15">
        <v>49</v>
      </c>
      <c r="K30" s="15">
        <v>51</v>
      </c>
      <c r="L30" s="15">
        <v>89</v>
      </c>
      <c r="M30" s="15">
        <v>84</v>
      </c>
      <c r="N30" s="15">
        <v>118</v>
      </c>
      <c r="O30" s="15">
        <v>60</v>
      </c>
      <c r="P30" s="15">
        <v>39</v>
      </c>
      <c r="Q30" s="36">
        <v>59</v>
      </c>
      <c r="R30" s="147">
        <f t="shared" si="0"/>
        <v>20</v>
      </c>
      <c r="S30" s="127">
        <f t="shared" si="1"/>
        <v>151.28205128205127</v>
      </c>
    </row>
    <row r="31" spans="1:21" s="5" customFormat="1" ht="13.5" customHeight="1" x14ac:dyDescent="0.2">
      <c r="A31" s="88">
        <v>26</v>
      </c>
      <c r="B31" s="199" t="s">
        <v>34</v>
      </c>
      <c r="C31" s="199"/>
      <c r="D31" s="90" t="s">
        <v>23</v>
      </c>
      <c r="E31" s="15">
        <v>165</v>
      </c>
      <c r="F31" s="15">
        <v>196</v>
      </c>
      <c r="G31" s="15">
        <v>144</v>
      </c>
      <c r="H31" s="15">
        <v>97</v>
      </c>
      <c r="I31" s="15">
        <v>74</v>
      </c>
      <c r="J31" s="15">
        <v>116</v>
      </c>
      <c r="K31" s="15">
        <v>123</v>
      </c>
      <c r="L31" s="15">
        <v>113</v>
      </c>
      <c r="M31" s="15">
        <v>62</v>
      </c>
      <c r="N31" s="15">
        <v>51</v>
      </c>
      <c r="O31" s="15">
        <v>85</v>
      </c>
      <c r="P31" s="7"/>
      <c r="Q31" s="7"/>
      <c r="R31" s="147">
        <f t="shared" si="0"/>
        <v>0</v>
      </c>
      <c r="S31" s="127" t="e">
        <f t="shared" si="1"/>
        <v>#DIV/0!</v>
      </c>
    </row>
    <row r="32" spans="1:21" s="5" customFormat="1" ht="13.5" customHeight="1" x14ac:dyDescent="0.2">
      <c r="A32" s="88">
        <v>27</v>
      </c>
      <c r="B32" s="199" t="s">
        <v>35</v>
      </c>
      <c r="C32" s="199"/>
      <c r="D32" s="90" t="s">
        <v>23</v>
      </c>
      <c r="E32" s="49">
        <v>2343</v>
      </c>
      <c r="F32" s="49">
        <v>1598</v>
      </c>
      <c r="G32" s="49">
        <v>1782</v>
      </c>
      <c r="H32" s="49">
        <v>1875</v>
      </c>
      <c r="I32" s="49">
        <v>1840</v>
      </c>
      <c r="J32" s="49">
        <v>1865</v>
      </c>
      <c r="K32" s="49">
        <v>1886</v>
      </c>
      <c r="L32" s="110"/>
      <c r="M32" s="110">
        <v>1879</v>
      </c>
      <c r="N32" s="110">
        <v>2070</v>
      </c>
      <c r="O32" s="110"/>
      <c r="P32" s="110"/>
      <c r="Q32" s="110"/>
      <c r="R32" s="147">
        <f t="shared" si="0"/>
        <v>0</v>
      </c>
      <c r="S32" s="127" t="e">
        <f t="shared" si="1"/>
        <v>#DIV/0!</v>
      </c>
    </row>
    <row r="33" spans="1:19" s="5" customFormat="1" ht="13.5" customHeight="1" x14ac:dyDescent="0.2">
      <c r="A33" s="88">
        <v>28</v>
      </c>
      <c r="B33" s="199" t="s">
        <v>36</v>
      </c>
      <c r="C33" s="199"/>
      <c r="D33" s="90" t="s">
        <v>23</v>
      </c>
      <c r="E33" s="15">
        <v>8</v>
      </c>
      <c r="F33" s="15">
        <v>12</v>
      </c>
      <c r="G33" s="15">
        <v>36</v>
      </c>
      <c r="H33" s="15">
        <v>28</v>
      </c>
      <c r="I33" s="15">
        <v>13</v>
      </c>
      <c r="J33" s="15">
        <v>17</v>
      </c>
      <c r="K33" s="15">
        <v>16</v>
      </c>
      <c r="L33" s="15">
        <v>4</v>
      </c>
      <c r="M33" s="15">
        <v>17</v>
      </c>
      <c r="N33" s="15">
        <v>49</v>
      </c>
      <c r="O33" s="15">
        <v>64</v>
      </c>
      <c r="P33" s="15">
        <v>48</v>
      </c>
      <c r="Q33" s="36">
        <v>7</v>
      </c>
      <c r="R33" s="147">
        <f t="shared" si="0"/>
        <v>-41</v>
      </c>
      <c r="S33" s="127">
        <f t="shared" si="1"/>
        <v>14.583333333333334</v>
      </c>
    </row>
    <row r="34" spans="1:19" s="5" customFormat="1" ht="13.5" customHeight="1" x14ac:dyDescent="0.2">
      <c r="A34" s="88">
        <v>29</v>
      </c>
      <c r="B34" s="199" t="s">
        <v>37</v>
      </c>
      <c r="C34" s="199"/>
      <c r="D34" s="90" t="s">
        <v>23</v>
      </c>
      <c r="E34" s="15">
        <v>49</v>
      </c>
      <c r="F34" s="15">
        <v>53</v>
      </c>
      <c r="G34" s="15">
        <v>117</v>
      </c>
      <c r="H34" s="15">
        <v>99</v>
      </c>
      <c r="I34" s="15">
        <v>24</v>
      </c>
      <c r="J34" s="15">
        <v>69</v>
      </c>
      <c r="K34" s="15">
        <v>57</v>
      </c>
      <c r="L34" s="15">
        <v>59</v>
      </c>
      <c r="M34" s="15">
        <v>52</v>
      </c>
      <c r="N34" s="15">
        <v>165</v>
      </c>
      <c r="O34" s="15">
        <v>239</v>
      </c>
      <c r="P34" s="15">
        <v>137</v>
      </c>
      <c r="Q34" s="36">
        <v>184</v>
      </c>
      <c r="R34" s="147">
        <f t="shared" si="0"/>
        <v>47</v>
      </c>
      <c r="S34" s="127">
        <f t="shared" si="1"/>
        <v>134.30656934306569</v>
      </c>
    </row>
    <row r="35" spans="1:19" s="5" customFormat="1" ht="21.75" customHeight="1" x14ac:dyDescent="0.2">
      <c r="A35" s="88">
        <v>30</v>
      </c>
      <c r="B35" s="199" t="s">
        <v>38</v>
      </c>
      <c r="C35" s="199"/>
      <c r="D35" s="90" t="s">
        <v>23</v>
      </c>
      <c r="E35" s="15">
        <v>59</v>
      </c>
      <c r="F35" s="15">
        <v>49</v>
      </c>
      <c r="G35" s="15">
        <v>93</v>
      </c>
      <c r="H35" s="15">
        <v>99</v>
      </c>
      <c r="I35" s="15">
        <v>22</v>
      </c>
      <c r="J35" s="15">
        <v>43</v>
      </c>
      <c r="K35" s="15">
        <v>20</v>
      </c>
      <c r="L35" s="15">
        <v>36</v>
      </c>
      <c r="M35" s="15">
        <v>8</v>
      </c>
      <c r="N35" s="15">
        <v>43</v>
      </c>
      <c r="O35" s="15">
        <v>98</v>
      </c>
      <c r="P35" s="15">
        <v>33</v>
      </c>
      <c r="Q35" s="36">
        <v>51</v>
      </c>
      <c r="R35" s="147">
        <f t="shared" si="0"/>
        <v>18</v>
      </c>
      <c r="S35" s="127">
        <f t="shared" si="1"/>
        <v>154.54545454545453</v>
      </c>
    </row>
    <row r="36" spans="1:19" s="5" customFormat="1" ht="13.5" customHeight="1" x14ac:dyDescent="0.2">
      <c r="A36" s="88">
        <v>31</v>
      </c>
      <c r="B36" s="199" t="s">
        <v>39</v>
      </c>
      <c r="C36" s="199"/>
      <c r="D36" s="90" t="s">
        <v>40</v>
      </c>
      <c r="E36" s="54">
        <v>299</v>
      </c>
      <c r="F36" s="54">
        <v>350.5</v>
      </c>
      <c r="G36" s="54">
        <v>578.70000000000005</v>
      </c>
      <c r="H36" s="55">
        <v>868.90000000000009</v>
      </c>
      <c r="I36" s="55">
        <v>1439.6</v>
      </c>
      <c r="J36" s="55">
        <v>1702.3</v>
      </c>
      <c r="K36" s="55">
        <v>1662.4</v>
      </c>
      <c r="L36" s="55">
        <v>1656.4</v>
      </c>
      <c r="M36" s="55">
        <v>1655</v>
      </c>
      <c r="N36" s="55">
        <v>2477.4</v>
      </c>
      <c r="O36" s="55">
        <v>3101.9</v>
      </c>
      <c r="P36" s="55">
        <v>4012.9</v>
      </c>
      <c r="Q36" s="42"/>
      <c r="R36" s="147">
        <f t="shared" si="0"/>
        <v>-4012.9</v>
      </c>
      <c r="S36" s="127">
        <f t="shared" si="1"/>
        <v>0</v>
      </c>
    </row>
    <row r="37" spans="1:19" s="5" customFormat="1" ht="13.5" customHeight="1" x14ac:dyDescent="0.2">
      <c r="A37" s="88">
        <v>32</v>
      </c>
      <c r="B37" s="208" t="s">
        <v>41</v>
      </c>
      <c r="C37" s="208"/>
      <c r="D37" s="90" t="s">
        <v>40</v>
      </c>
      <c r="E37" s="54">
        <v>709.8</v>
      </c>
      <c r="F37" s="54">
        <v>682.6</v>
      </c>
      <c r="G37" s="54">
        <v>809.8</v>
      </c>
      <c r="H37" s="55">
        <v>1415.3999999999999</v>
      </c>
      <c r="I37" s="55">
        <v>1964</v>
      </c>
      <c r="J37" s="55">
        <v>3334.9</v>
      </c>
      <c r="K37" s="55">
        <v>4382.8999999999996</v>
      </c>
      <c r="L37" s="55">
        <v>4753.8</v>
      </c>
      <c r="M37" s="55">
        <v>4846</v>
      </c>
      <c r="N37" s="55">
        <v>5586.2</v>
      </c>
      <c r="O37" s="55">
        <v>7744.4</v>
      </c>
      <c r="P37" s="55">
        <v>8126.2</v>
      </c>
      <c r="Q37" s="42"/>
      <c r="R37" s="147">
        <f t="shared" si="0"/>
        <v>-8126.2</v>
      </c>
      <c r="S37" s="127">
        <f t="shared" si="1"/>
        <v>0</v>
      </c>
    </row>
    <row r="38" spans="1:19" s="5" customFormat="1" ht="13.5" customHeight="1" x14ac:dyDescent="0.2">
      <c r="A38" s="88">
        <v>33</v>
      </c>
      <c r="B38" s="199" t="s">
        <v>42</v>
      </c>
      <c r="C38" s="199"/>
      <c r="D38" s="90" t="s">
        <v>40</v>
      </c>
      <c r="E38" s="54">
        <v>26.8</v>
      </c>
      <c r="F38" s="54">
        <v>50.8</v>
      </c>
      <c r="G38" s="54">
        <v>61.677399999999999</v>
      </c>
      <c r="H38" s="55">
        <v>85.1</v>
      </c>
      <c r="I38" s="55">
        <v>127.8</v>
      </c>
      <c r="J38" s="55">
        <v>143.6</v>
      </c>
      <c r="K38" s="55">
        <v>189.7</v>
      </c>
      <c r="L38" s="55">
        <v>173.7</v>
      </c>
      <c r="M38" s="55">
        <v>185.9</v>
      </c>
      <c r="N38" s="55">
        <v>337.1</v>
      </c>
      <c r="O38" s="18">
        <v>2656.7</v>
      </c>
      <c r="P38" s="18">
        <v>2730.2</v>
      </c>
      <c r="Q38" s="18">
        <v>3195</v>
      </c>
      <c r="R38" s="147">
        <f t="shared" si="0"/>
        <v>464.80000000000018</v>
      </c>
      <c r="S38" s="127">
        <f t="shared" si="1"/>
        <v>117.02439381730277</v>
      </c>
    </row>
    <row r="39" spans="1:19" s="5" customFormat="1" ht="13.5" customHeight="1" x14ac:dyDescent="0.2">
      <c r="A39" s="88">
        <v>34</v>
      </c>
      <c r="B39" s="208" t="s">
        <v>43</v>
      </c>
      <c r="C39" s="208"/>
      <c r="D39" s="90" t="s">
        <v>40</v>
      </c>
      <c r="E39" s="54">
        <v>128.69999999999999</v>
      </c>
      <c r="F39" s="54">
        <v>121.3</v>
      </c>
      <c r="G39" s="54">
        <v>133.08070000000001</v>
      </c>
      <c r="H39" s="55">
        <v>173</v>
      </c>
      <c r="I39" s="55">
        <v>242.1</v>
      </c>
      <c r="J39" s="55">
        <v>2075.1</v>
      </c>
      <c r="K39" s="55">
        <v>2299.6999999999998</v>
      </c>
      <c r="L39" s="55">
        <v>1980.2</v>
      </c>
      <c r="M39" s="55">
        <v>2304.1</v>
      </c>
      <c r="N39" s="55">
        <v>2455.1999999999998</v>
      </c>
      <c r="O39" s="55">
        <v>2467.1</v>
      </c>
      <c r="P39" s="55">
        <v>3298.7</v>
      </c>
      <c r="Q39" s="42">
        <v>3288.3</v>
      </c>
      <c r="R39" s="147">
        <f t="shared" si="0"/>
        <v>-10.399999999999636</v>
      </c>
      <c r="S39" s="127">
        <f t="shared" si="1"/>
        <v>99.684724285324535</v>
      </c>
    </row>
    <row r="40" spans="1:19" s="56" customFormat="1" ht="18" customHeight="1" x14ac:dyDescent="0.2">
      <c r="A40" s="8">
        <v>35</v>
      </c>
      <c r="B40" s="209" t="s">
        <v>44</v>
      </c>
      <c r="C40" s="209"/>
      <c r="D40" s="9" t="s">
        <v>13</v>
      </c>
      <c r="E40" s="50">
        <f>E41+E43+E45+E47</f>
        <v>771</v>
      </c>
      <c r="F40" s="50">
        <v>789</v>
      </c>
      <c r="G40" s="50">
        <f>G41+G43+G45+G47</f>
        <v>809</v>
      </c>
      <c r="H40" s="50">
        <f>H41+H43+H45+H47</f>
        <v>827</v>
      </c>
      <c r="I40" s="50">
        <f>I41+I43+I45+I47</f>
        <v>864</v>
      </c>
      <c r="J40" s="50">
        <v>874</v>
      </c>
      <c r="K40" s="50">
        <v>913</v>
      </c>
      <c r="L40" s="50">
        <f>L41+L43+L45+L47</f>
        <v>965</v>
      </c>
      <c r="M40" s="50">
        <v>997</v>
      </c>
      <c r="N40" s="50">
        <v>1064</v>
      </c>
      <c r="O40" s="50">
        <v>1074</v>
      </c>
      <c r="P40" s="50">
        <v>1081</v>
      </c>
      <c r="Q40" s="186">
        <v>1100</v>
      </c>
      <c r="R40" s="147">
        <f t="shared" si="0"/>
        <v>19</v>
      </c>
      <c r="S40" s="127">
        <f t="shared" si="1"/>
        <v>101.75763182238668</v>
      </c>
    </row>
    <row r="41" spans="1:19" s="5" customFormat="1" ht="13.5" customHeight="1" x14ac:dyDescent="0.2">
      <c r="A41" s="88">
        <v>36</v>
      </c>
      <c r="B41" s="202" t="s">
        <v>45</v>
      </c>
      <c r="C41" s="19" t="s">
        <v>12</v>
      </c>
      <c r="D41" s="90" t="s">
        <v>13</v>
      </c>
      <c r="E41" s="49">
        <v>574</v>
      </c>
      <c r="F41" s="49">
        <v>541</v>
      </c>
      <c r="G41" s="49">
        <v>509</v>
      </c>
      <c r="H41" s="49">
        <v>481</v>
      </c>
      <c r="I41" s="49">
        <v>467</v>
      </c>
      <c r="J41" s="49">
        <v>437</v>
      </c>
      <c r="K41" s="49">
        <v>413</v>
      </c>
      <c r="L41" s="49">
        <v>408</v>
      </c>
      <c r="M41" s="49">
        <f>M40-M43-M45-M47</f>
        <v>376</v>
      </c>
      <c r="N41" s="49">
        <v>335</v>
      </c>
      <c r="O41" s="49">
        <v>341</v>
      </c>
      <c r="P41" s="49">
        <v>381</v>
      </c>
      <c r="Q41" s="110">
        <v>389</v>
      </c>
      <c r="R41" s="147">
        <f t="shared" si="0"/>
        <v>8</v>
      </c>
      <c r="S41" s="127">
        <f t="shared" si="1"/>
        <v>102.0997375328084</v>
      </c>
    </row>
    <row r="42" spans="1:19" s="5" customFormat="1" ht="13.5" customHeight="1" x14ac:dyDescent="0.2">
      <c r="A42" s="88">
        <v>37</v>
      </c>
      <c r="B42" s="202"/>
      <c r="C42" s="19" t="s">
        <v>46</v>
      </c>
      <c r="D42" s="90" t="s">
        <v>17</v>
      </c>
      <c r="E42" s="54">
        <f>E41/E40*100</f>
        <v>74.448767833981847</v>
      </c>
      <c r="F42" s="54">
        <v>68.56780735107732</v>
      </c>
      <c r="G42" s="54">
        <f>G41/G40*100</f>
        <v>62.917181705809647</v>
      </c>
      <c r="H42" s="54">
        <f>H41/H40*100</f>
        <v>58.162031438935912</v>
      </c>
      <c r="I42" s="54">
        <f>I41/I40*100</f>
        <v>54.050925925925931</v>
      </c>
      <c r="J42" s="54">
        <f t="shared" ref="J42:M42" si="12">J41/J40*100</f>
        <v>50</v>
      </c>
      <c r="K42" s="54">
        <f t="shared" si="12"/>
        <v>45.2354874041621</v>
      </c>
      <c r="L42" s="54">
        <f t="shared" si="12"/>
        <v>42.279792746113991</v>
      </c>
      <c r="M42" s="54">
        <f t="shared" si="12"/>
        <v>37.713139418254762</v>
      </c>
      <c r="N42" s="54">
        <f>N41/N40*100</f>
        <v>31.484962406015036</v>
      </c>
      <c r="O42" s="54">
        <f t="shared" ref="O42:Q42" si="13">O41/O40*100</f>
        <v>31.750465549348235</v>
      </c>
      <c r="P42" s="54">
        <f t="shared" si="13"/>
        <v>35.245143385753927</v>
      </c>
      <c r="Q42" s="187">
        <f t="shared" si="13"/>
        <v>35.363636363636367</v>
      </c>
      <c r="R42" s="147">
        <f t="shared" si="0"/>
        <v>0.11849297788243973</v>
      </c>
      <c r="S42" s="127">
        <f t="shared" si="1"/>
        <v>100.33619661178719</v>
      </c>
    </row>
    <row r="43" spans="1:19" s="5" customFormat="1" ht="13.5" customHeight="1" x14ac:dyDescent="0.2">
      <c r="A43" s="88">
        <v>38</v>
      </c>
      <c r="B43" s="202" t="s">
        <v>47</v>
      </c>
      <c r="C43" s="19" t="s">
        <v>12</v>
      </c>
      <c r="D43" s="90" t="s">
        <v>13</v>
      </c>
      <c r="E43" s="49">
        <v>145</v>
      </c>
      <c r="F43" s="49">
        <v>170</v>
      </c>
      <c r="G43" s="49">
        <v>204</v>
      </c>
      <c r="H43" s="49">
        <v>215</v>
      </c>
      <c r="I43" s="49">
        <v>244</v>
      </c>
      <c r="J43" s="49">
        <v>273</v>
      </c>
      <c r="K43" s="49">
        <v>294</v>
      </c>
      <c r="L43" s="49">
        <v>326</v>
      </c>
      <c r="M43" s="49">
        <v>362</v>
      </c>
      <c r="N43" s="49">
        <v>395</v>
      </c>
      <c r="O43" s="49">
        <v>390</v>
      </c>
      <c r="P43" s="49">
        <v>396</v>
      </c>
      <c r="Q43" s="110">
        <v>386</v>
      </c>
      <c r="R43" s="147">
        <f t="shared" si="0"/>
        <v>-10</v>
      </c>
      <c r="S43" s="127">
        <f t="shared" si="1"/>
        <v>97.474747474747474</v>
      </c>
    </row>
    <row r="44" spans="1:19" s="5" customFormat="1" ht="13.5" customHeight="1" x14ac:dyDescent="0.2">
      <c r="A44" s="88">
        <v>39</v>
      </c>
      <c r="B44" s="202"/>
      <c r="C44" s="19" t="s">
        <v>46</v>
      </c>
      <c r="D44" s="90" t="s">
        <v>17</v>
      </c>
      <c r="E44" s="54">
        <f>E43/E40*100</f>
        <v>18.806744487678341</v>
      </c>
      <c r="F44" s="54">
        <v>21.546261089987325</v>
      </c>
      <c r="G44" s="54">
        <f>G43/G40*100</f>
        <v>25.21631644004944</v>
      </c>
      <c r="H44" s="54">
        <f>H43/H40*100</f>
        <v>25.997581620314392</v>
      </c>
      <c r="I44" s="54">
        <f>I43/I40*100</f>
        <v>28.240740740740737</v>
      </c>
      <c r="J44" s="54">
        <f t="shared" ref="J44:M44" si="14">J43/J40*100</f>
        <v>31.235697940503432</v>
      </c>
      <c r="K44" s="54">
        <f t="shared" si="14"/>
        <v>32.201533406352681</v>
      </c>
      <c r="L44" s="54">
        <f t="shared" si="14"/>
        <v>33.782383419689118</v>
      </c>
      <c r="M44" s="54">
        <f t="shared" si="14"/>
        <v>36.308926780341025</v>
      </c>
      <c r="N44" s="54">
        <f>N43/N40*100</f>
        <v>37.124060150375939</v>
      </c>
      <c r="O44" s="54">
        <f t="shared" ref="O44:Q44" si="15">O43/O40*100</f>
        <v>36.312849162011176</v>
      </c>
      <c r="P44" s="54">
        <f t="shared" si="15"/>
        <v>36.632747456059207</v>
      </c>
      <c r="Q44" s="187">
        <f t="shared" si="15"/>
        <v>35.090909090909086</v>
      </c>
      <c r="R44" s="147">
        <f t="shared" si="0"/>
        <v>-1.5418383651501202</v>
      </c>
      <c r="S44" s="127">
        <f t="shared" si="1"/>
        <v>95.791092745638181</v>
      </c>
    </row>
    <row r="45" spans="1:19" s="5" customFormat="1" ht="13.5" customHeight="1" x14ac:dyDescent="0.2">
      <c r="A45" s="88">
        <v>40</v>
      </c>
      <c r="B45" s="202" t="s">
        <v>48</v>
      </c>
      <c r="C45" s="19" t="s">
        <v>12</v>
      </c>
      <c r="D45" s="90" t="s">
        <v>13</v>
      </c>
      <c r="E45" s="49">
        <v>46</v>
      </c>
      <c r="F45" s="49">
        <v>64</v>
      </c>
      <c r="G45" s="49">
        <v>77</v>
      </c>
      <c r="H45" s="49">
        <v>109</v>
      </c>
      <c r="I45" s="49">
        <v>124</v>
      </c>
      <c r="J45" s="49">
        <v>129</v>
      </c>
      <c r="K45" s="49">
        <v>157</v>
      </c>
      <c r="L45" s="49">
        <v>168</v>
      </c>
      <c r="M45" s="49">
        <v>189</v>
      </c>
      <c r="N45" s="49">
        <v>233</v>
      </c>
      <c r="O45" s="49">
        <v>246</v>
      </c>
      <c r="P45" s="49">
        <v>226</v>
      </c>
      <c r="Q45" s="110">
        <v>243</v>
      </c>
      <c r="R45" s="147">
        <f t="shared" si="0"/>
        <v>17</v>
      </c>
      <c r="S45" s="127">
        <f t="shared" si="1"/>
        <v>107.52212389380531</v>
      </c>
    </row>
    <row r="46" spans="1:19" s="5" customFormat="1" ht="13.5" customHeight="1" x14ac:dyDescent="0.2">
      <c r="A46" s="88">
        <v>41</v>
      </c>
      <c r="B46" s="202"/>
      <c r="C46" s="19" t="s">
        <v>46</v>
      </c>
      <c r="D46" s="90" t="s">
        <v>17</v>
      </c>
      <c r="E46" s="54">
        <f>E45/E40*100</f>
        <v>5.966277561608301</v>
      </c>
      <c r="F46" s="54">
        <v>8.1115335868187568</v>
      </c>
      <c r="G46" s="54">
        <f>G45/G40*100</f>
        <v>9.5179233621755248</v>
      </c>
      <c r="H46" s="54">
        <f>H45/H40*100</f>
        <v>13.180169286577993</v>
      </c>
      <c r="I46" s="54">
        <f>I45/I40*100</f>
        <v>14.351851851851851</v>
      </c>
      <c r="J46" s="54">
        <f t="shared" ref="J46:M46" si="16">J45/J40*100</f>
        <v>14.759725400457665</v>
      </c>
      <c r="K46" s="54">
        <f t="shared" si="16"/>
        <v>17.196056955093102</v>
      </c>
      <c r="L46" s="54">
        <f t="shared" si="16"/>
        <v>17.409326424870468</v>
      </c>
      <c r="M46" s="54">
        <f t="shared" si="16"/>
        <v>18.956870611835505</v>
      </c>
      <c r="N46" s="54">
        <f>N45/N40*100</f>
        <v>21.898496240601503</v>
      </c>
      <c r="O46" s="54">
        <f t="shared" ref="O46:Q46" si="17">O45/O40*100</f>
        <v>22.905027932960895</v>
      </c>
      <c r="P46" s="54">
        <f t="shared" si="17"/>
        <v>20.906567992599445</v>
      </c>
      <c r="Q46" s="187">
        <f t="shared" si="17"/>
        <v>22.09090909090909</v>
      </c>
      <c r="R46" s="147">
        <f t="shared" si="0"/>
        <v>1.1843410983096447</v>
      </c>
      <c r="S46" s="127">
        <f t="shared" si="1"/>
        <v>105.6649235720032</v>
      </c>
    </row>
    <row r="47" spans="1:19" s="5" customFormat="1" ht="13.5" customHeight="1" x14ac:dyDescent="0.2">
      <c r="A47" s="88">
        <v>42</v>
      </c>
      <c r="B47" s="202" t="s">
        <v>49</v>
      </c>
      <c r="C47" s="19" t="s">
        <v>12</v>
      </c>
      <c r="D47" s="90" t="s">
        <v>13</v>
      </c>
      <c r="E47" s="49">
        <v>6</v>
      </c>
      <c r="F47" s="49">
        <v>14</v>
      </c>
      <c r="G47" s="49">
        <v>19</v>
      </c>
      <c r="H47" s="49">
        <v>22</v>
      </c>
      <c r="I47" s="49">
        <v>29</v>
      </c>
      <c r="J47" s="49">
        <v>36</v>
      </c>
      <c r="K47" s="49">
        <v>49</v>
      </c>
      <c r="L47" s="49">
        <v>63</v>
      </c>
      <c r="M47" s="49">
        <v>70</v>
      </c>
      <c r="N47" s="49">
        <v>101</v>
      </c>
      <c r="O47" s="49">
        <v>97</v>
      </c>
      <c r="P47" s="49">
        <v>78</v>
      </c>
      <c r="Q47" s="110">
        <v>82</v>
      </c>
      <c r="R47" s="147">
        <f t="shared" si="0"/>
        <v>4</v>
      </c>
      <c r="S47" s="127">
        <f t="shared" si="1"/>
        <v>105.12820512820514</v>
      </c>
    </row>
    <row r="48" spans="1:19" s="5" customFormat="1" ht="13.5" customHeight="1" x14ac:dyDescent="0.2">
      <c r="A48" s="88">
        <v>43</v>
      </c>
      <c r="B48" s="202"/>
      <c r="C48" s="19" t="s">
        <v>46</v>
      </c>
      <c r="D48" s="90" t="s">
        <v>17</v>
      </c>
      <c r="E48" s="54">
        <f>E47/E40*100</f>
        <v>0.77821011673151752</v>
      </c>
      <c r="F48" s="54">
        <v>1.7743979721166032</v>
      </c>
      <c r="G48" s="54">
        <f>G47/G40*100</f>
        <v>2.3485784919653896</v>
      </c>
      <c r="H48" s="54">
        <f>H47/H40*100</f>
        <v>2.6602176541717046</v>
      </c>
      <c r="I48" s="54">
        <f>I47/I40*100</f>
        <v>3.3564814814814818</v>
      </c>
      <c r="J48" s="54">
        <f t="shared" ref="J48:M48" si="18">J47/J40*100</f>
        <v>4.1189931350114417</v>
      </c>
      <c r="K48" s="54">
        <f t="shared" si="18"/>
        <v>5.3669222343921135</v>
      </c>
      <c r="L48" s="54">
        <f t="shared" si="18"/>
        <v>6.528497409326425</v>
      </c>
      <c r="M48" s="54">
        <f t="shared" si="18"/>
        <v>7.0210631895687063</v>
      </c>
      <c r="N48" s="54">
        <f>N47/N40*100</f>
        <v>9.4924812030075181</v>
      </c>
      <c r="O48" s="54">
        <f t="shared" ref="O48:Q48" si="19">O47/O40*100</f>
        <v>9.0316573556797017</v>
      </c>
      <c r="P48" s="54">
        <f t="shared" si="19"/>
        <v>7.2155411655874193</v>
      </c>
      <c r="Q48" s="187">
        <f t="shared" si="19"/>
        <v>7.4545454545454541</v>
      </c>
      <c r="R48" s="147">
        <f t="shared" si="0"/>
        <v>0.23900428895803483</v>
      </c>
      <c r="S48" s="127">
        <f t="shared" si="1"/>
        <v>103.3123543123543</v>
      </c>
    </row>
    <row r="49" spans="1:19" s="56" customFormat="1" ht="15" customHeight="1" x14ac:dyDescent="0.2">
      <c r="A49" s="8">
        <v>44</v>
      </c>
      <c r="B49" s="228" t="s">
        <v>50</v>
      </c>
      <c r="C49" s="228"/>
      <c r="D49" s="9" t="s">
        <v>13</v>
      </c>
      <c r="E49" s="50">
        <v>569</v>
      </c>
      <c r="F49" s="50">
        <v>636</v>
      </c>
      <c r="G49" s="50">
        <v>657</v>
      </c>
      <c r="H49" s="50">
        <v>625</v>
      </c>
      <c r="I49" s="50">
        <v>612</v>
      </c>
      <c r="J49" s="50">
        <v>601</v>
      </c>
      <c r="K49" s="50">
        <v>617</v>
      </c>
      <c r="L49" s="22">
        <v>696</v>
      </c>
      <c r="M49" s="22">
        <v>709</v>
      </c>
      <c r="N49" s="22">
        <v>822</v>
      </c>
      <c r="O49" s="22">
        <v>827</v>
      </c>
      <c r="P49" s="22">
        <v>861</v>
      </c>
      <c r="Q49" s="153">
        <v>904</v>
      </c>
      <c r="R49" s="147">
        <f t="shared" si="0"/>
        <v>43</v>
      </c>
      <c r="S49" s="127">
        <f t="shared" si="1"/>
        <v>104.99419279907085</v>
      </c>
    </row>
    <row r="50" spans="1:19" s="5" customFormat="1" ht="13.5" customHeight="1" x14ac:dyDescent="0.2">
      <c r="A50" s="88">
        <v>45</v>
      </c>
      <c r="B50" s="199" t="s">
        <v>51</v>
      </c>
      <c r="C50" s="199"/>
      <c r="D50" s="90" t="s">
        <v>13</v>
      </c>
      <c r="E50" s="49">
        <v>399</v>
      </c>
      <c r="F50" s="49">
        <v>449</v>
      </c>
      <c r="G50" s="15">
        <v>473</v>
      </c>
      <c r="H50" s="15">
        <v>607</v>
      </c>
      <c r="I50" s="15">
        <v>492</v>
      </c>
      <c r="J50" s="15">
        <v>595</v>
      </c>
      <c r="K50" s="15">
        <v>584</v>
      </c>
      <c r="L50" s="11">
        <v>674</v>
      </c>
      <c r="M50" s="11">
        <v>692</v>
      </c>
      <c r="N50" s="11">
        <v>735</v>
      </c>
      <c r="O50" s="66">
        <v>720</v>
      </c>
      <c r="P50" s="66">
        <v>771</v>
      </c>
      <c r="Q50" s="154">
        <v>783</v>
      </c>
      <c r="R50" s="147">
        <f t="shared" si="0"/>
        <v>12</v>
      </c>
      <c r="S50" s="127">
        <f t="shared" si="1"/>
        <v>101.55642023346303</v>
      </c>
    </row>
    <row r="51" spans="1:19" s="5" customFormat="1" ht="13.5" customHeight="1" x14ac:dyDescent="0.2">
      <c r="A51" s="88">
        <v>46</v>
      </c>
      <c r="B51" s="199" t="s">
        <v>52</v>
      </c>
      <c r="C51" s="199"/>
      <c r="D51" s="90" t="s">
        <v>17</v>
      </c>
      <c r="E51" s="54">
        <f t="shared" ref="E51:K51" si="20">E50/E49*100</f>
        <v>70.123022847100174</v>
      </c>
      <c r="F51" s="54">
        <v>70.59748427672956</v>
      </c>
      <c r="G51" s="54">
        <f t="shared" si="20"/>
        <v>71.993911719939121</v>
      </c>
      <c r="H51" s="54">
        <f t="shared" si="20"/>
        <v>97.11999999999999</v>
      </c>
      <c r="I51" s="54">
        <f t="shared" si="20"/>
        <v>80.392156862745097</v>
      </c>
      <c r="J51" s="54">
        <f t="shared" si="20"/>
        <v>99.001663893510823</v>
      </c>
      <c r="K51" s="54">
        <f t="shared" si="20"/>
        <v>94.651539708265801</v>
      </c>
      <c r="L51" s="25">
        <f>L50/L49*100</f>
        <v>96.839080459770116</v>
      </c>
      <c r="M51" s="25">
        <f>M50/M49*100</f>
        <v>97.60225669957687</v>
      </c>
      <c r="N51" s="25">
        <f>N50/N49*100</f>
        <v>89.416058394160586</v>
      </c>
      <c r="O51" s="80">
        <f t="shared" ref="O51:P51" si="21">O50/O49*100</f>
        <v>87.061668681983079</v>
      </c>
      <c r="P51" s="80">
        <f t="shared" si="21"/>
        <v>89.547038327526124</v>
      </c>
      <c r="Q51" s="155">
        <f t="shared" ref="Q51" si="22">Q50/Q49*100</f>
        <v>86.615044247787608</v>
      </c>
      <c r="R51" s="147">
        <f t="shared" si="0"/>
        <v>-2.9319940797385158</v>
      </c>
      <c r="S51" s="127">
        <f t="shared" si="1"/>
        <v>96.725749802004074</v>
      </c>
    </row>
    <row r="52" spans="1:19" s="5" customFormat="1" ht="13.5" customHeight="1" x14ac:dyDescent="0.2">
      <c r="A52" s="88">
        <v>47</v>
      </c>
      <c r="B52" s="199" t="s">
        <v>53</v>
      </c>
      <c r="C52" s="199"/>
      <c r="D52" s="90" t="s">
        <v>13</v>
      </c>
      <c r="E52" s="49">
        <v>420</v>
      </c>
      <c r="F52" s="49">
        <v>535</v>
      </c>
      <c r="G52" s="15">
        <v>409</v>
      </c>
      <c r="H52" s="15">
        <v>618</v>
      </c>
      <c r="I52" s="15">
        <v>459</v>
      </c>
      <c r="J52" s="15">
        <v>510</v>
      </c>
      <c r="K52" s="15">
        <v>530</v>
      </c>
      <c r="L52" s="11">
        <v>619</v>
      </c>
      <c r="M52" s="11">
        <v>645</v>
      </c>
      <c r="N52" s="11">
        <v>631</v>
      </c>
      <c r="O52" s="66">
        <v>573</v>
      </c>
      <c r="P52" s="66">
        <v>720</v>
      </c>
      <c r="Q52" s="154">
        <v>756</v>
      </c>
      <c r="R52" s="147">
        <f t="shared" si="0"/>
        <v>36</v>
      </c>
      <c r="S52" s="127">
        <f t="shared" si="1"/>
        <v>105</v>
      </c>
    </row>
    <row r="53" spans="1:19" s="5" customFormat="1" ht="13.5" customHeight="1" x14ac:dyDescent="0.2">
      <c r="A53" s="88">
        <v>48</v>
      </c>
      <c r="B53" s="199" t="s">
        <v>52</v>
      </c>
      <c r="C53" s="199"/>
      <c r="D53" s="90" t="s">
        <v>17</v>
      </c>
      <c r="E53" s="54">
        <f t="shared" ref="E53:K53" si="23">E52/E49*100</f>
        <v>73.813708260105443</v>
      </c>
      <c r="F53" s="54">
        <v>84.119496855345915</v>
      </c>
      <c r="G53" s="54">
        <f t="shared" si="23"/>
        <v>62.25266362252664</v>
      </c>
      <c r="H53" s="54">
        <f t="shared" si="23"/>
        <v>98.88</v>
      </c>
      <c r="I53" s="54">
        <f t="shared" si="23"/>
        <v>75</v>
      </c>
      <c r="J53" s="54">
        <f t="shared" si="23"/>
        <v>84.858569051580702</v>
      </c>
      <c r="K53" s="54">
        <f t="shared" si="23"/>
        <v>85.899513776337116</v>
      </c>
      <c r="L53" s="25">
        <f>L52/L49*100</f>
        <v>88.936781609195407</v>
      </c>
      <c r="M53" s="25">
        <f>M52/M49*100</f>
        <v>90.973201692524682</v>
      </c>
      <c r="N53" s="25">
        <f>N52/N49*100</f>
        <v>76.763990267639898</v>
      </c>
      <c r="O53" s="80">
        <f t="shared" ref="O53:P53" si="24">O52/O49*100</f>
        <v>69.286577992744853</v>
      </c>
      <c r="P53" s="80">
        <f t="shared" si="24"/>
        <v>83.623693379790936</v>
      </c>
      <c r="Q53" s="155">
        <f t="shared" ref="Q53" si="25">Q52/Q49*100</f>
        <v>83.628318584070797</v>
      </c>
      <c r="R53" s="147">
        <f t="shared" si="0"/>
        <v>4.6252042798613502E-3</v>
      </c>
      <c r="S53" s="127">
        <f t="shared" si="1"/>
        <v>100.00553097345133</v>
      </c>
    </row>
    <row r="54" spans="1:19" s="5" customFormat="1" ht="13.5" customHeight="1" x14ac:dyDescent="0.2">
      <c r="A54" s="88">
        <v>49</v>
      </c>
      <c r="B54" s="199" t="s">
        <v>54</v>
      </c>
      <c r="C54" s="199"/>
      <c r="D54" s="90" t="s">
        <v>13</v>
      </c>
      <c r="E54" s="49">
        <v>121</v>
      </c>
      <c r="F54" s="49">
        <v>131</v>
      </c>
      <c r="G54" s="15">
        <v>141</v>
      </c>
      <c r="H54" s="15">
        <v>147</v>
      </c>
      <c r="I54" s="15">
        <v>293</v>
      </c>
      <c r="J54" s="15">
        <v>300</v>
      </c>
      <c r="K54" s="15">
        <v>407</v>
      </c>
      <c r="L54" s="11">
        <v>385</v>
      </c>
      <c r="M54" s="11">
        <v>393</v>
      </c>
      <c r="N54" s="11">
        <v>390</v>
      </c>
      <c r="O54" s="66">
        <v>365</v>
      </c>
      <c r="P54" s="66">
        <v>408</v>
      </c>
      <c r="Q54" s="154">
        <v>425</v>
      </c>
      <c r="R54" s="147">
        <f t="shared" si="0"/>
        <v>17</v>
      </c>
      <c r="S54" s="127">
        <f t="shared" si="1"/>
        <v>104.16666666666667</v>
      </c>
    </row>
    <row r="55" spans="1:19" s="5" customFormat="1" ht="13.5" customHeight="1" x14ac:dyDescent="0.2">
      <c r="A55" s="88">
        <v>50</v>
      </c>
      <c r="B55" s="199" t="s">
        <v>52</v>
      </c>
      <c r="C55" s="199"/>
      <c r="D55" s="90" t="s">
        <v>17</v>
      </c>
      <c r="E55" s="54">
        <f t="shared" ref="E55:K55" si="26">E54/E49*100</f>
        <v>21.265377855887522</v>
      </c>
      <c r="F55" s="54">
        <v>20.59748427672956</v>
      </c>
      <c r="G55" s="54">
        <f t="shared" si="26"/>
        <v>21.461187214611872</v>
      </c>
      <c r="H55" s="54">
        <f t="shared" si="26"/>
        <v>23.52</v>
      </c>
      <c r="I55" s="54">
        <f t="shared" si="26"/>
        <v>47.875816993464056</v>
      </c>
      <c r="J55" s="54">
        <f t="shared" si="26"/>
        <v>49.916805324459233</v>
      </c>
      <c r="K55" s="54">
        <f t="shared" si="26"/>
        <v>65.964343598055109</v>
      </c>
      <c r="L55" s="25">
        <f>L54/L49*100</f>
        <v>55.31609195402298</v>
      </c>
      <c r="M55" s="25">
        <f>M54/M49*100</f>
        <v>55.430183356840622</v>
      </c>
      <c r="N55" s="25">
        <f>N54/N49*100</f>
        <v>47.445255474452551</v>
      </c>
      <c r="O55" s="80">
        <f t="shared" ref="O55:P55" si="27">O54/O49*100</f>
        <v>44.13542926239419</v>
      </c>
      <c r="P55" s="80">
        <f t="shared" si="27"/>
        <v>47.386759581881535</v>
      </c>
      <c r="Q55" s="155">
        <f t="shared" ref="Q55" si="28">Q54/Q49*100</f>
        <v>47.013274336283182</v>
      </c>
      <c r="R55" s="147">
        <f t="shared" si="0"/>
        <v>-0.37348524559835283</v>
      </c>
      <c r="S55" s="127">
        <f t="shared" si="1"/>
        <v>99.211836283185832</v>
      </c>
    </row>
    <row r="56" spans="1:19" s="5" customFormat="1" ht="13.5" customHeight="1" x14ac:dyDescent="0.2">
      <c r="A56" s="88">
        <v>51</v>
      </c>
      <c r="B56" s="199" t="s">
        <v>55</v>
      </c>
      <c r="C56" s="199"/>
      <c r="D56" s="90" t="s">
        <v>13</v>
      </c>
      <c r="E56" s="49">
        <v>170</v>
      </c>
      <c r="F56" s="49">
        <v>183</v>
      </c>
      <c r="G56" s="15">
        <v>182</v>
      </c>
      <c r="H56" s="15">
        <v>217</v>
      </c>
      <c r="I56" s="57">
        <v>354</v>
      </c>
      <c r="J56" s="57">
        <v>333</v>
      </c>
      <c r="K56" s="57">
        <v>313</v>
      </c>
      <c r="L56" s="11">
        <v>337</v>
      </c>
      <c r="M56" s="11">
        <v>381</v>
      </c>
      <c r="N56" s="11">
        <v>302</v>
      </c>
      <c r="O56" s="66">
        <v>310</v>
      </c>
      <c r="P56" s="66">
        <v>268</v>
      </c>
      <c r="Q56" s="154">
        <v>257</v>
      </c>
      <c r="R56" s="147">
        <f t="shared" si="0"/>
        <v>-11</v>
      </c>
      <c r="S56" s="127">
        <f t="shared" si="1"/>
        <v>95.895522388059703</v>
      </c>
    </row>
    <row r="57" spans="1:19" s="5" customFormat="1" ht="13.5" customHeight="1" x14ac:dyDescent="0.2">
      <c r="A57" s="88">
        <v>52</v>
      </c>
      <c r="B57" s="199" t="s">
        <v>52</v>
      </c>
      <c r="C57" s="199"/>
      <c r="D57" s="90" t="s">
        <v>17</v>
      </c>
      <c r="E57" s="54">
        <f t="shared" ref="E57:K57" si="29">E56/E49*100</f>
        <v>29.876977152899826</v>
      </c>
      <c r="F57" s="54">
        <v>28.773584905660378</v>
      </c>
      <c r="G57" s="54">
        <f t="shared" si="29"/>
        <v>27.701674277016743</v>
      </c>
      <c r="H57" s="54">
        <f t="shared" si="29"/>
        <v>34.72</v>
      </c>
      <c r="I57" s="54">
        <f t="shared" si="29"/>
        <v>57.843137254901968</v>
      </c>
      <c r="J57" s="54">
        <f t="shared" si="29"/>
        <v>55.407653910149747</v>
      </c>
      <c r="K57" s="54">
        <f t="shared" si="29"/>
        <v>50.729335494327387</v>
      </c>
      <c r="L57" s="25">
        <f>L56/L49*100</f>
        <v>48.419540229885058</v>
      </c>
      <c r="M57" s="25">
        <f>M56/M49*100</f>
        <v>53.737658674189007</v>
      </c>
      <c r="N57" s="25">
        <f>N56/N49*100</f>
        <v>36.739659367396591</v>
      </c>
      <c r="O57" s="80">
        <f t="shared" ref="O57:P57" si="30">O56/O49*100</f>
        <v>37.484885126964933</v>
      </c>
      <c r="P57" s="80">
        <f t="shared" si="30"/>
        <v>31.126596980255517</v>
      </c>
      <c r="Q57" s="155">
        <f t="shared" ref="Q57" si="31">Q56/Q49*100</f>
        <v>28.429203539823011</v>
      </c>
      <c r="R57" s="147">
        <f t="shared" si="0"/>
        <v>-2.6973934404325064</v>
      </c>
      <c r="S57" s="127">
        <f t="shared" si="1"/>
        <v>91.334120327565714</v>
      </c>
    </row>
    <row r="58" spans="1:19" s="56" customFormat="1" ht="18" customHeight="1" x14ac:dyDescent="0.2">
      <c r="A58" s="8">
        <v>53</v>
      </c>
      <c r="B58" s="209" t="s">
        <v>56</v>
      </c>
      <c r="C58" s="209"/>
      <c r="D58" s="9" t="s">
        <v>57</v>
      </c>
      <c r="E58" s="50">
        <f>SUM(E59:E63)</f>
        <v>128650</v>
      </c>
      <c r="F58" s="50">
        <v>159635</v>
      </c>
      <c r="G58" s="50">
        <f t="shared" ref="G58:I58" si="32">SUM(G59:G63)</f>
        <v>187089</v>
      </c>
      <c r="H58" s="50">
        <f t="shared" si="32"/>
        <v>215419</v>
      </c>
      <c r="I58" s="50">
        <f t="shared" si="32"/>
        <v>243489</v>
      </c>
      <c r="J58" s="50">
        <v>266517</v>
      </c>
      <c r="K58" s="50">
        <v>313431</v>
      </c>
      <c r="L58" s="22">
        <f>SUM(L59:L63)</f>
        <v>344007</v>
      </c>
      <c r="M58" s="22">
        <f>SUM(M59:M63)</f>
        <v>378678</v>
      </c>
      <c r="N58" s="22">
        <f>SUM(N59:N63)</f>
        <v>462992</v>
      </c>
      <c r="O58" s="22">
        <f t="shared" ref="O58:P58" si="33">SUM(O59:O63)</f>
        <v>457653</v>
      </c>
      <c r="P58" s="22">
        <f t="shared" si="33"/>
        <v>427481</v>
      </c>
      <c r="Q58" s="153">
        <v>441354</v>
      </c>
      <c r="R58" s="147">
        <f t="shared" si="0"/>
        <v>13873</v>
      </c>
      <c r="S58" s="127">
        <f t="shared" si="1"/>
        <v>103.2452904339608</v>
      </c>
    </row>
    <row r="59" spans="1:19" s="5" customFormat="1" ht="13.5" customHeight="1" x14ac:dyDescent="0.2">
      <c r="A59" s="88">
        <v>54</v>
      </c>
      <c r="B59" s="206" t="s">
        <v>58</v>
      </c>
      <c r="C59" s="206"/>
      <c r="D59" s="90" t="s">
        <v>57</v>
      </c>
      <c r="E59" s="49">
        <v>748</v>
      </c>
      <c r="F59" s="49">
        <v>775</v>
      </c>
      <c r="G59" s="49">
        <v>852</v>
      </c>
      <c r="H59" s="49">
        <v>854</v>
      </c>
      <c r="I59" s="49">
        <v>813</v>
      </c>
      <c r="J59" s="49">
        <v>711</v>
      </c>
      <c r="K59" s="49">
        <v>629</v>
      </c>
      <c r="L59" s="11">
        <v>619</v>
      </c>
      <c r="M59" s="11">
        <v>615</v>
      </c>
      <c r="N59" s="11">
        <v>700</v>
      </c>
      <c r="O59" s="11">
        <v>657</v>
      </c>
      <c r="P59" s="11">
        <v>650</v>
      </c>
      <c r="Q59" s="109">
        <v>574</v>
      </c>
      <c r="R59" s="147">
        <f t="shared" si="0"/>
        <v>-76</v>
      </c>
      <c r="S59" s="127">
        <f t="shared" si="1"/>
        <v>88.307692307692307</v>
      </c>
    </row>
    <row r="60" spans="1:19" s="5" customFormat="1" ht="13.5" customHeight="1" x14ac:dyDescent="0.2">
      <c r="A60" s="88">
        <v>55</v>
      </c>
      <c r="B60" s="206" t="s">
        <v>59</v>
      </c>
      <c r="C60" s="206"/>
      <c r="D60" s="90" t="s">
        <v>57</v>
      </c>
      <c r="E60" s="49">
        <v>9026</v>
      </c>
      <c r="F60" s="49">
        <v>10245</v>
      </c>
      <c r="G60" s="49">
        <v>12514</v>
      </c>
      <c r="H60" s="49">
        <v>14644</v>
      </c>
      <c r="I60" s="49">
        <v>17560</v>
      </c>
      <c r="J60" s="49">
        <v>20326</v>
      </c>
      <c r="K60" s="49">
        <v>24090</v>
      </c>
      <c r="L60" s="11">
        <v>28471</v>
      </c>
      <c r="M60" s="11">
        <v>33713</v>
      </c>
      <c r="N60" s="11">
        <v>41210</v>
      </c>
      <c r="O60" s="11">
        <v>39345</v>
      </c>
      <c r="P60" s="11">
        <v>36054</v>
      </c>
      <c r="Q60" s="109">
        <v>37618</v>
      </c>
      <c r="R60" s="147">
        <f t="shared" si="0"/>
        <v>1564</v>
      </c>
      <c r="S60" s="127">
        <f t="shared" si="1"/>
        <v>104.33793753813725</v>
      </c>
    </row>
    <row r="61" spans="1:19" s="16" customFormat="1" ht="13.5" customHeight="1" x14ac:dyDescent="0.2">
      <c r="A61" s="88">
        <v>56</v>
      </c>
      <c r="B61" s="206" t="s">
        <v>60</v>
      </c>
      <c r="C61" s="206"/>
      <c r="D61" s="90" t="s">
        <v>57</v>
      </c>
      <c r="E61" s="49">
        <v>5121</v>
      </c>
      <c r="F61" s="49">
        <v>6202</v>
      </c>
      <c r="G61" s="49">
        <v>8344</v>
      </c>
      <c r="H61" s="49">
        <v>10304</v>
      </c>
      <c r="I61" s="49">
        <v>12453</v>
      </c>
      <c r="J61" s="49">
        <v>14621</v>
      </c>
      <c r="K61" s="49">
        <v>18490</v>
      </c>
      <c r="L61" s="11">
        <v>21588</v>
      </c>
      <c r="M61" s="11">
        <v>24230</v>
      </c>
      <c r="N61" s="11">
        <v>29137</v>
      </c>
      <c r="O61" s="11">
        <v>28380</v>
      </c>
      <c r="P61" s="11">
        <v>29768</v>
      </c>
      <c r="Q61" s="109">
        <v>31672</v>
      </c>
      <c r="R61" s="147">
        <f t="shared" si="0"/>
        <v>1904</v>
      </c>
      <c r="S61" s="127">
        <f t="shared" si="1"/>
        <v>106.39613007256115</v>
      </c>
    </row>
    <row r="62" spans="1:19" s="16" customFormat="1" ht="13.5" customHeight="1" x14ac:dyDescent="0.2">
      <c r="A62" s="88">
        <v>57</v>
      </c>
      <c r="B62" s="206" t="s">
        <v>61</v>
      </c>
      <c r="C62" s="206"/>
      <c r="D62" s="90" t="s">
        <v>57</v>
      </c>
      <c r="E62" s="49">
        <v>62450</v>
      </c>
      <c r="F62" s="49">
        <v>78654</v>
      </c>
      <c r="G62" s="49">
        <v>93447</v>
      </c>
      <c r="H62" s="49">
        <v>102352</v>
      </c>
      <c r="I62" s="49">
        <v>117003</v>
      </c>
      <c r="J62" s="49">
        <v>129278</v>
      </c>
      <c r="K62" s="49">
        <v>153070</v>
      </c>
      <c r="L62" s="11">
        <v>168321</v>
      </c>
      <c r="M62" s="11">
        <v>190473</v>
      </c>
      <c r="N62" s="11">
        <v>237190</v>
      </c>
      <c r="O62" s="11">
        <v>240023</v>
      </c>
      <c r="P62" s="11">
        <v>221464</v>
      </c>
      <c r="Q62" s="109">
        <v>224384</v>
      </c>
      <c r="R62" s="147">
        <f t="shared" si="0"/>
        <v>2920</v>
      </c>
      <c r="S62" s="127">
        <f t="shared" si="1"/>
        <v>101.31849871762452</v>
      </c>
    </row>
    <row r="63" spans="1:19" s="16" customFormat="1" ht="13.5" customHeight="1" x14ac:dyDescent="0.2">
      <c r="A63" s="88">
        <v>58</v>
      </c>
      <c r="B63" s="206" t="s">
        <v>62</v>
      </c>
      <c r="C63" s="206"/>
      <c r="D63" s="90" t="s">
        <v>57</v>
      </c>
      <c r="E63" s="49">
        <v>51305</v>
      </c>
      <c r="F63" s="49">
        <v>63759</v>
      </c>
      <c r="G63" s="49">
        <v>71932</v>
      </c>
      <c r="H63" s="49">
        <v>87265</v>
      </c>
      <c r="I63" s="49">
        <v>95660</v>
      </c>
      <c r="J63" s="49">
        <v>101581</v>
      </c>
      <c r="K63" s="49">
        <v>117152</v>
      </c>
      <c r="L63" s="11">
        <v>125008</v>
      </c>
      <c r="M63" s="11">
        <v>129647</v>
      </c>
      <c r="N63" s="11">
        <v>154755</v>
      </c>
      <c r="O63" s="11">
        <v>149248</v>
      </c>
      <c r="P63" s="11">
        <v>139545</v>
      </c>
      <c r="Q63" s="109">
        <v>147106</v>
      </c>
      <c r="R63" s="147">
        <f t="shared" si="0"/>
        <v>7561</v>
      </c>
      <c r="S63" s="127">
        <f t="shared" si="1"/>
        <v>105.41832383818839</v>
      </c>
    </row>
    <row r="64" spans="1:19" s="16" customFormat="1" ht="13.5" customHeight="1" x14ac:dyDescent="0.2">
      <c r="A64" s="88">
        <v>59</v>
      </c>
      <c r="B64" s="199" t="s">
        <v>63</v>
      </c>
      <c r="C64" s="199"/>
      <c r="D64" s="90" t="s">
        <v>57</v>
      </c>
      <c r="E64" s="49">
        <f>SUM(E65:E69)</f>
        <v>57690</v>
      </c>
      <c r="F64" s="49">
        <v>69365</v>
      </c>
      <c r="G64" s="49">
        <f>SUM(G65:G69)</f>
        <v>81192</v>
      </c>
      <c r="H64" s="49">
        <f>SUM(H65:H69)</f>
        <v>95254</v>
      </c>
      <c r="I64" s="49">
        <f>SUM(I65:I69)</f>
        <v>108988</v>
      </c>
      <c r="J64" s="49">
        <v>119923</v>
      </c>
      <c r="K64" s="49">
        <v>140889</v>
      </c>
      <c r="L64" s="22">
        <f>SUM(L65:L69)</f>
        <v>154149</v>
      </c>
      <c r="M64" s="22">
        <f>SUM(M65:M69)</f>
        <v>172125</v>
      </c>
      <c r="N64" s="22">
        <f>SUM(N65:N69)</f>
        <v>204389</v>
      </c>
      <c r="O64" s="22">
        <f t="shared" ref="O64:P64" si="34">SUM(O65:O69)</f>
        <v>213430</v>
      </c>
      <c r="P64" s="22">
        <f t="shared" si="34"/>
        <v>210966</v>
      </c>
      <c r="Q64" s="153">
        <v>207139</v>
      </c>
      <c r="R64" s="147">
        <f t="shared" si="0"/>
        <v>-3827</v>
      </c>
      <c r="S64" s="127">
        <f t="shared" si="1"/>
        <v>98.185963614990087</v>
      </c>
    </row>
    <row r="65" spans="1:19" s="16" customFormat="1" ht="13.5" customHeight="1" x14ac:dyDescent="0.2">
      <c r="A65" s="88">
        <v>60</v>
      </c>
      <c r="B65" s="206" t="s">
        <v>64</v>
      </c>
      <c r="C65" s="206"/>
      <c r="D65" s="90" t="s">
        <v>57</v>
      </c>
      <c r="E65" s="49">
        <v>264</v>
      </c>
      <c r="F65" s="49">
        <v>276</v>
      </c>
      <c r="G65" s="49">
        <v>308</v>
      </c>
      <c r="H65" s="49">
        <v>290</v>
      </c>
      <c r="I65" s="49">
        <v>290</v>
      </c>
      <c r="J65" s="49">
        <v>283</v>
      </c>
      <c r="K65" s="49">
        <v>266</v>
      </c>
      <c r="L65" s="49">
        <v>248</v>
      </c>
      <c r="M65" s="49">
        <v>252</v>
      </c>
      <c r="N65" s="49">
        <v>272</v>
      </c>
      <c r="O65" s="49">
        <v>242</v>
      </c>
      <c r="P65" s="49">
        <v>252</v>
      </c>
      <c r="Q65" s="110">
        <v>208</v>
      </c>
      <c r="R65" s="147">
        <f t="shared" si="0"/>
        <v>-44</v>
      </c>
      <c r="S65" s="127">
        <f t="shared" si="1"/>
        <v>82.539682539682531</v>
      </c>
    </row>
    <row r="66" spans="1:19" s="16" customFormat="1" ht="13.5" customHeight="1" x14ac:dyDescent="0.2">
      <c r="A66" s="88">
        <v>61</v>
      </c>
      <c r="B66" s="206" t="s">
        <v>65</v>
      </c>
      <c r="C66" s="206"/>
      <c r="D66" s="90" t="s">
        <v>57</v>
      </c>
      <c r="E66" s="49">
        <v>2863</v>
      </c>
      <c r="F66" s="49">
        <v>3297</v>
      </c>
      <c r="G66" s="49">
        <v>3588</v>
      </c>
      <c r="H66" s="49">
        <v>4302</v>
      </c>
      <c r="I66" s="49">
        <v>5349</v>
      </c>
      <c r="J66" s="49">
        <v>6341</v>
      </c>
      <c r="K66" s="49">
        <v>7662</v>
      </c>
      <c r="L66" s="49">
        <v>8868</v>
      </c>
      <c r="M66" s="49">
        <v>10532</v>
      </c>
      <c r="N66" s="49">
        <v>12564</v>
      </c>
      <c r="O66" s="49">
        <v>13333</v>
      </c>
      <c r="P66" s="49">
        <v>13109</v>
      </c>
      <c r="Q66" s="110">
        <v>13282</v>
      </c>
      <c r="R66" s="147">
        <f t="shared" si="0"/>
        <v>173</v>
      </c>
      <c r="S66" s="127">
        <f t="shared" si="1"/>
        <v>101.31970402013883</v>
      </c>
    </row>
    <row r="67" spans="1:19" s="16" customFormat="1" ht="13.5" customHeight="1" x14ac:dyDescent="0.2">
      <c r="A67" s="88">
        <v>62</v>
      </c>
      <c r="B67" s="206" t="s">
        <v>66</v>
      </c>
      <c r="C67" s="206"/>
      <c r="D67" s="90" t="s">
        <v>57</v>
      </c>
      <c r="E67" s="49">
        <v>2137</v>
      </c>
      <c r="F67" s="49">
        <v>2650</v>
      </c>
      <c r="G67" s="49">
        <v>3138</v>
      </c>
      <c r="H67" s="49">
        <v>3857</v>
      </c>
      <c r="I67" s="49">
        <v>4704</v>
      </c>
      <c r="J67" s="49">
        <v>5566</v>
      </c>
      <c r="K67" s="49">
        <v>7007</v>
      </c>
      <c r="L67" s="49">
        <v>8247</v>
      </c>
      <c r="M67" s="49">
        <v>9356</v>
      </c>
      <c r="N67" s="49">
        <v>11459</v>
      </c>
      <c r="O67" s="49">
        <v>11192</v>
      </c>
      <c r="P67" s="49">
        <v>11955</v>
      </c>
      <c r="Q67" s="110">
        <v>12927</v>
      </c>
      <c r="R67" s="147">
        <f t="shared" si="0"/>
        <v>972</v>
      </c>
      <c r="S67" s="127">
        <f t="shared" si="1"/>
        <v>108.13048933500626</v>
      </c>
    </row>
    <row r="68" spans="1:19" s="16" customFormat="1" ht="13.5" customHeight="1" x14ac:dyDescent="0.2">
      <c r="A68" s="88">
        <v>63</v>
      </c>
      <c r="B68" s="206" t="s">
        <v>67</v>
      </c>
      <c r="C68" s="206"/>
      <c r="D68" s="90" t="s">
        <v>57</v>
      </c>
      <c r="E68" s="49">
        <v>28931</v>
      </c>
      <c r="F68" s="49">
        <v>35449</v>
      </c>
      <c r="G68" s="49">
        <v>42224</v>
      </c>
      <c r="H68" s="49">
        <v>47870</v>
      </c>
      <c r="I68" s="49">
        <v>55101</v>
      </c>
      <c r="J68" s="49">
        <v>60450</v>
      </c>
      <c r="K68" s="49">
        <v>71809</v>
      </c>
      <c r="L68" s="49">
        <v>79483</v>
      </c>
      <c r="M68" s="49">
        <v>90546</v>
      </c>
      <c r="N68" s="49">
        <v>110387</v>
      </c>
      <c r="O68" s="49">
        <v>116777</v>
      </c>
      <c r="P68" s="49">
        <v>113520</v>
      </c>
      <c r="Q68" s="110">
        <v>110576</v>
      </c>
      <c r="R68" s="147">
        <f t="shared" si="0"/>
        <v>-2944</v>
      </c>
      <c r="S68" s="127">
        <f t="shared" si="1"/>
        <v>97.406624383368566</v>
      </c>
    </row>
    <row r="69" spans="1:19" s="16" customFormat="1" ht="13.5" customHeight="1" x14ac:dyDescent="0.2">
      <c r="A69" s="88">
        <v>64</v>
      </c>
      <c r="B69" s="206" t="s">
        <v>68</v>
      </c>
      <c r="C69" s="206"/>
      <c r="D69" s="90" t="s">
        <v>57</v>
      </c>
      <c r="E69" s="49">
        <v>23495</v>
      </c>
      <c r="F69" s="49">
        <v>27693</v>
      </c>
      <c r="G69" s="49">
        <v>31934</v>
      </c>
      <c r="H69" s="49">
        <v>38935</v>
      </c>
      <c r="I69" s="49">
        <v>43544</v>
      </c>
      <c r="J69" s="49">
        <v>47283</v>
      </c>
      <c r="K69" s="49">
        <v>54145</v>
      </c>
      <c r="L69" s="49">
        <v>57303</v>
      </c>
      <c r="M69" s="49">
        <v>61439</v>
      </c>
      <c r="N69" s="49">
        <v>69707</v>
      </c>
      <c r="O69" s="49">
        <v>71886</v>
      </c>
      <c r="P69" s="49">
        <v>72130</v>
      </c>
      <c r="Q69" s="110">
        <v>70146</v>
      </c>
      <c r="R69" s="147">
        <f t="shared" si="0"/>
        <v>-1984</v>
      </c>
      <c r="S69" s="127">
        <f t="shared" si="1"/>
        <v>97.249410786080688</v>
      </c>
    </row>
    <row r="70" spans="1:19" s="16" customFormat="1" ht="13.5" customHeight="1" x14ac:dyDescent="0.2">
      <c r="A70" s="88">
        <v>65</v>
      </c>
      <c r="B70" s="199" t="s">
        <v>69</v>
      </c>
      <c r="C70" s="199"/>
      <c r="D70" s="90" t="s">
        <v>57</v>
      </c>
      <c r="E70" s="49">
        <v>1379</v>
      </c>
      <c r="F70" s="49">
        <v>1564</v>
      </c>
      <c r="G70" s="49">
        <v>1731</v>
      </c>
      <c r="H70" s="49">
        <v>1922</v>
      </c>
      <c r="I70" s="49">
        <v>2261</v>
      </c>
      <c r="J70" s="49">
        <v>2473</v>
      </c>
      <c r="K70" s="49">
        <v>2952</v>
      </c>
      <c r="L70" s="49">
        <v>3412</v>
      </c>
      <c r="M70" s="49">
        <v>3587</v>
      </c>
      <c r="N70" s="49">
        <v>4437</v>
      </c>
      <c r="O70" s="49">
        <v>4291</v>
      </c>
      <c r="P70" s="49">
        <v>4417</v>
      </c>
      <c r="Q70" s="110">
        <v>4679</v>
      </c>
      <c r="R70" s="147">
        <f t="shared" si="0"/>
        <v>262</v>
      </c>
      <c r="S70" s="127">
        <f t="shared" si="1"/>
        <v>105.93162780167535</v>
      </c>
    </row>
    <row r="71" spans="1:19" s="16" customFormat="1" ht="13.5" customHeight="1" x14ac:dyDescent="0.2">
      <c r="A71" s="88">
        <v>66</v>
      </c>
      <c r="B71" s="199" t="s">
        <v>70</v>
      </c>
      <c r="C71" s="199"/>
      <c r="D71" s="90" t="s">
        <v>57</v>
      </c>
      <c r="E71" s="49">
        <v>34510</v>
      </c>
      <c r="F71" s="49">
        <v>50325</v>
      </c>
      <c r="G71" s="49">
        <v>61311</v>
      </c>
      <c r="H71" s="49">
        <v>76599</v>
      </c>
      <c r="I71" s="49">
        <v>82893</v>
      </c>
      <c r="J71" s="49">
        <v>94822</v>
      </c>
      <c r="K71" s="49">
        <v>103362</v>
      </c>
      <c r="L71" s="49">
        <v>126656</v>
      </c>
      <c r="M71" s="49">
        <v>137220</v>
      </c>
      <c r="N71" s="49">
        <v>153639</v>
      </c>
      <c r="O71" s="49">
        <v>177297</v>
      </c>
      <c r="P71" s="13">
        <v>137265</v>
      </c>
      <c r="Q71" s="110">
        <v>164514</v>
      </c>
      <c r="R71" s="147">
        <f t="shared" ref="R71:R101" si="35">Q71-P71</f>
        <v>27249</v>
      </c>
      <c r="S71" s="127">
        <f t="shared" ref="S71:S101" si="36">Q71/P71*100</f>
        <v>119.85138236258332</v>
      </c>
    </row>
    <row r="72" spans="1:19" s="16" customFormat="1" ht="13.5" customHeight="1" x14ac:dyDescent="0.2">
      <c r="A72" s="88">
        <v>67</v>
      </c>
      <c r="B72" s="199" t="s">
        <v>71</v>
      </c>
      <c r="C72" s="199"/>
      <c r="D72" s="90" t="s">
        <v>57</v>
      </c>
      <c r="E72" s="49">
        <v>13260</v>
      </c>
      <c r="F72" s="49">
        <v>716</v>
      </c>
      <c r="G72" s="49">
        <v>2149</v>
      </c>
      <c r="H72" s="49">
        <v>394</v>
      </c>
      <c r="I72" s="49">
        <v>2400</v>
      </c>
      <c r="J72" s="49">
        <v>3116</v>
      </c>
      <c r="K72" s="49">
        <v>5444</v>
      </c>
      <c r="L72" s="49">
        <v>5697</v>
      </c>
      <c r="M72" s="49">
        <v>5907</v>
      </c>
      <c r="N72" s="49">
        <v>4065</v>
      </c>
      <c r="O72" s="13">
        <v>10533</v>
      </c>
      <c r="P72" s="13">
        <v>37161</v>
      </c>
      <c r="Q72" s="110">
        <v>14084</v>
      </c>
      <c r="R72" s="147">
        <f t="shared" si="35"/>
        <v>-23077</v>
      </c>
      <c r="S72" s="127">
        <f t="shared" si="36"/>
        <v>37.899948871128338</v>
      </c>
    </row>
    <row r="73" spans="1:19" s="16" customFormat="1" ht="13.5" customHeight="1" x14ac:dyDescent="0.2">
      <c r="A73" s="88">
        <v>68</v>
      </c>
      <c r="B73" s="199" t="s">
        <v>72</v>
      </c>
      <c r="C73" s="199"/>
      <c r="D73" s="90" t="s">
        <v>57</v>
      </c>
      <c r="E73" s="49">
        <v>49471</v>
      </c>
      <c r="F73" s="49">
        <v>667</v>
      </c>
      <c r="G73" s="49">
        <v>3105</v>
      </c>
      <c r="H73" s="49">
        <v>973</v>
      </c>
      <c r="I73" s="49">
        <v>4044</v>
      </c>
      <c r="J73" s="49">
        <v>2315</v>
      </c>
      <c r="K73" s="49">
        <v>3043</v>
      </c>
      <c r="L73" s="49">
        <v>3016</v>
      </c>
      <c r="M73" s="49">
        <v>7888</v>
      </c>
      <c r="N73" s="49">
        <v>4973</v>
      </c>
      <c r="O73" s="13">
        <v>18201</v>
      </c>
      <c r="P73" s="13">
        <v>18830</v>
      </c>
      <c r="Q73" s="110">
        <v>10187</v>
      </c>
      <c r="R73" s="147">
        <f t="shared" si="35"/>
        <v>-8643</v>
      </c>
      <c r="S73" s="127">
        <f t="shared" si="36"/>
        <v>54.099840679766331</v>
      </c>
    </row>
    <row r="74" spans="1:19" s="16" customFormat="1" ht="13.5" customHeight="1" x14ac:dyDescent="0.2">
      <c r="A74" s="88">
        <v>69</v>
      </c>
      <c r="B74" s="199" t="s">
        <v>73</v>
      </c>
      <c r="C74" s="199"/>
      <c r="D74" s="90" t="s">
        <v>57</v>
      </c>
      <c r="E74" s="49">
        <v>8636</v>
      </c>
      <c r="F74" s="49">
        <v>4963</v>
      </c>
      <c r="G74" s="49">
        <v>4449</v>
      </c>
      <c r="H74" s="49">
        <v>6998</v>
      </c>
      <c r="I74" s="49">
        <v>4670</v>
      </c>
      <c r="J74" s="49">
        <v>9590</v>
      </c>
      <c r="K74" s="49">
        <v>7148</v>
      </c>
      <c r="L74" s="49">
        <v>8357</v>
      </c>
      <c r="M74" s="49">
        <v>13936</v>
      </c>
      <c r="N74" s="49">
        <v>18045</v>
      </c>
      <c r="O74" s="13">
        <v>27228</v>
      </c>
      <c r="P74" s="13">
        <v>21807</v>
      </c>
      <c r="Q74" s="110">
        <v>19744</v>
      </c>
      <c r="R74" s="147">
        <f t="shared" si="35"/>
        <v>-2063</v>
      </c>
      <c r="S74" s="127">
        <f t="shared" si="36"/>
        <v>90.539734947493926</v>
      </c>
    </row>
    <row r="75" spans="1:19" s="16" customFormat="1" ht="13.5" customHeight="1" x14ac:dyDescent="0.2">
      <c r="A75" s="88">
        <v>70</v>
      </c>
      <c r="B75" s="199" t="s">
        <v>74</v>
      </c>
      <c r="C75" s="199"/>
      <c r="D75" s="90" t="s">
        <v>57</v>
      </c>
      <c r="E75" s="49">
        <v>3130</v>
      </c>
      <c r="F75" s="49">
        <v>2062</v>
      </c>
      <c r="G75" s="49">
        <v>1760</v>
      </c>
      <c r="H75" s="49">
        <v>1766</v>
      </c>
      <c r="I75" s="49">
        <v>1951</v>
      </c>
      <c r="J75" s="49">
        <v>1772</v>
      </c>
      <c r="K75" s="49">
        <v>2374</v>
      </c>
      <c r="L75" s="49">
        <v>2631</v>
      </c>
      <c r="M75" s="49">
        <v>3282</v>
      </c>
      <c r="N75" s="49">
        <v>2186</v>
      </c>
      <c r="O75" s="13">
        <v>8423</v>
      </c>
      <c r="P75" s="13">
        <v>15477</v>
      </c>
      <c r="Q75" s="110">
        <v>4880</v>
      </c>
      <c r="R75" s="147">
        <f>Q75-P75</f>
        <v>-10597</v>
      </c>
      <c r="S75" s="127">
        <f t="shared" si="36"/>
        <v>31.530658396330036</v>
      </c>
    </row>
    <row r="76" spans="1:19" s="16" customFormat="1" ht="18" customHeight="1" x14ac:dyDescent="0.2">
      <c r="A76" s="8">
        <v>71</v>
      </c>
      <c r="B76" s="209" t="s">
        <v>75</v>
      </c>
      <c r="C76" s="209"/>
      <c r="D76" s="9" t="s">
        <v>23</v>
      </c>
      <c r="E76" s="50">
        <f>SUM(E77:E79)</f>
        <v>1333</v>
      </c>
      <c r="F76" s="50">
        <v>1399</v>
      </c>
      <c r="G76" s="50">
        <f>SUM(G77:G79)</f>
        <v>1317</v>
      </c>
      <c r="H76" s="50">
        <f>SUM(H77:H79)</f>
        <v>1295</v>
      </c>
      <c r="I76" s="50">
        <v>1223</v>
      </c>
      <c r="J76" s="50">
        <v>1191</v>
      </c>
      <c r="K76" s="50">
        <v>1219</v>
      </c>
      <c r="L76" s="22">
        <f>SUM(L77:L79)</f>
        <v>1356</v>
      </c>
      <c r="M76" s="22">
        <v>1384</v>
      </c>
      <c r="N76" s="22">
        <v>1485</v>
      </c>
      <c r="O76" s="22">
        <v>1444</v>
      </c>
      <c r="P76" s="108">
        <v>1483</v>
      </c>
      <c r="Q76" s="153">
        <v>1547</v>
      </c>
      <c r="R76" s="147">
        <f t="shared" si="35"/>
        <v>64</v>
      </c>
      <c r="S76" s="127">
        <f t="shared" si="36"/>
        <v>104.3155765340526</v>
      </c>
    </row>
    <row r="77" spans="1:19" s="16" customFormat="1" ht="13.5" customHeight="1" x14ac:dyDescent="0.2">
      <c r="A77" s="88">
        <v>72</v>
      </c>
      <c r="B77" s="205" t="s">
        <v>76</v>
      </c>
      <c r="C77" s="89" t="s">
        <v>77</v>
      </c>
      <c r="D77" s="90" t="s">
        <v>23</v>
      </c>
      <c r="E77" s="49">
        <v>768</v>
      </c>
      <c r="F77" s="49">
        <v>768</v>
      </c>
      <c r="G77" s="49">
        <v>690</v>
      </c>
      <c r="H77" s="49">
        <v>635</v>
      </c>
      <c r="I77" s="49">
        <v>614</v>
      </c>
      <c r="J77" s="49">
        <v>578</v>
      </c>
      <c r="K77" s="49">
        <v>535</v>
      </c>
      <c r="L77" s="49">
        <v>565</v>
      </c>
      <c r="M77" s="49">
        <v>545</v>
      </c>
      <c r="N77" s="49">
        <v>575</v>
      </c>
      <c r="O77" s="49">
        <v>538</v>
      </c>
      <c r="P77" s="49">
        <v>520</v>
      </c>
      <c r="Q77" s="110">
        <v>492</v>
      </c>
      <c r="R77" s="147">
        <f t="shared" si="35"/>
        <v>-28</v>
      </c>
      <c r="S77" s="127">
        <f t="shared" si="36"/>
        <v>94.615384615384613</v>
      </c>
    </row>
    <row r="78" spans="1:19" s="16" customFormat="1" ht="13.5" customHeight="1" x14ac:dyDescent="0.2">
      <c r="A78" s="88">
        <v>73</v>
      </c>
      <c r="B78" s="205"/>
      <c r="C78" s="89" t="s">
        <v>78</v>
      </c>
      <c r="D78" s="90" t="s">
        <v>23</v>
      </c>
      <c r="E78" s="49">
        <v>443</v>
      </c>
      <c r="F78" s="49">
        <v>515</v>
      </c>
      <c r="G78" s="49">
        <v>511</v>
      </c>
      <c r="H78" s="49">
        <v>547</v>
      </c>
      <c r="I78" s="49">
        <v>544</v>
      </c>
      <c r="J78" s="49">
        <v>548</v>
      </c>
      <c r="K78" s="49">
        <v>609</v>
      </c>
      <c r="L78" s="49">
        <v>720</v>
      </c>
      <c r="M78" s="49">
        <v>761</v>
      </c>
      <c r="N78" s="49">
        <v>782</v>
      </c>
      <c r="O78" s="49">
        <v>787</v>
      </c>
      <c r="P78" s="49">
        <v>827</v>
      </c>
      <c r="Q78" s="110">
        <v>919</v>
      </c>
      <c r="R78" s="147">
        <f t="shared" si="35"/>
        <v>92</v>
      </c>
      <c r="S78" s="127">
        <f t="shared" si="36"/>
        <v>111.12454655380894</v>
      </c>
    </row>
    <row r="79" spans="1:19" s="16" customFormat="1" ht="13.5" customHeight="1" x14ac:dyDescent="0.2">
      <c r="A79" s="88">
        <v>74</v>
      </c>
      <c r="B79" s="205"/>
      <c r="C79" s="89" t="s">
        <v>79</v>
      </c>
      <c r="D79" s="90" t="s">
        <v>23</v>
      </c>
      <c r="E79" s="49">
        <v>122</v>
      </c>
      <c r="F79" s="49">
        <v>126</v>
      </c>
      <c r="G79" s="49">
        <v>116</v>
      </c>
      <c r="H79" s="49">
        <v>113</v>
      </c>
      <c r="I79" s="49">
        <v>65</v>
      </c>
      <c r="J79" s="49">
        <v>65</v>
      </c>
      <c r="K79" s="49">
        <v>75</v>
      </c>
      <c r="L79" s="49">
        <v>71</v>
      </c>
      <c r="M79" s="49">
        <v>78</v>
      </c>
      <c r="N79" s="49">
        <v>127</v>
      </c>
      <c r="O79" s="49">
        <v>119</v>
      </c>
      <c r="P79" s="49">
        <v>136</v>
      </c>
      <c r="Q79" s="110">
        <v>136</v>
      </c>
      <c r="R79" s="147">
        <f t="shared" si="35"/>
        <v>0</v>
      </c>
      <c r="S79" s="127">
        <f t="shared" si="36"/>
        <v>100</v>
      </c>
    </row>
    <row r="80" spans="1:19" s="16" customFormat="1" ht="13.5" customHeight="1" x14ac:dyDescent="0.2">
      <c r="A80" s="88">
        <v>75</v>
      </c>
      <c r="B80" s="202" t="s">
        <v>80</v>
      </c>
      <c r="C80" s="202"/>
      <c r="D80" s="90" t="s">
        <v>23</v>
      </c>
      <c r="E80" s="49">
        <v>550</v>
      </c>
      <c r="F80" s="49">
        <v>635</v>
      </c>
      <c r="G80" s="49">
        <v>591</v>
      </c>
      <c r="H80" s="49">
        <v>582</v>
      </c>
      <c r="I80" s="49">
        <v>560</v>
      </c>
      <c r="J80" s="49">
        <v>519</v>
      </c>
      <c r="K80" s="49">
        <v>562</v>
      </c>
      <c r="L80" s="49">
        <v>619</v>
      </c>
      <c r="M80" s="49">
        <v>615</v>
      </c>
      <c r="N80" s="49">
        <v>646</v>
      </c>
      <c r="O80" s="49">
        <v>614</v>
      </c>
      <c r="P80" s="49">
        <v>626</v>
      </c>
      <c r="Q80" s="110">
        <v>659</v>
      </c>
      <c r="R80" s="147">
        <f t="shared" si="35"/>
        <v>33</v>
      </c>
      <c r="S80" s="127">
        <f t="shared" si="36"/>
        <v>105.27156549520767</v>
      </c>
    </row>
    <row r="81" spans="1:19" s="16" customFormat="1" ht="13.5" customHeight="1" x14ac:dyDescent="0.2">
      <c r="A81" s="88">
        <v>76</v>
      </c>
      <c r="B81" s="199" t="s">
        <v>81</v>
      </c>
      <c r="C81" s="199"/>
      <c r="D81" s="90" t="s">
        <v>82</v>
      </c>
      <c r="E81" s="55">
        <v>24</v>
      </c>
      <c r="F81" s="55">
        <v>24.7</v>
      </c>
      <c r="G81" s="55">
        <v>24</v>
      </c>
      <c r="H81" s="55">
        <v>40</v>
      </c>
      <c r="I81" s="55">
        <v>72</v>
      </c>
      <c r="J81" s="55">
        <v>54</v>
      </c>
      <c r="K81" s="55">
        <v>48</v>
      </c>
      <c r="L81" s="55">
        <v>45</v>
      </c>
      <c r="M81" s="55">
        <v>35</v>
      </c>
      <c r="N81" s="55">
        <v>42</v>
      </c>
      <c r="O81" s="55">
        <v>38.200000000000003</v>
      </c>
      <c r="P81" s="55">
        <v>40</v>
      </c>
      <c r="Q81" s="159">
        <v>44.9</v>
      </c>
      <c r="R81" s="147">
        <f t="shared" si="35"/>
        <v>4.8999999999999986</v>
      </c>
      <c r="S81" s="127">
        <f t="shared" si="36"/>
        <v>112.25</v>
      </c>
    </row>
    <row r="82" spans="1:19" s="16" customFormat="1" ht="13.5" customHeight="1" x14ac:dyDescent="0.2">
      <c r="A82" s="88">
        <v>77</v>
      </c>
      <c r="B82" s="199" t="s">
        <v>83</v>
      </c>
      <c r="C82" s="199"/>
      <c r="D82" s="90" t="s">
        <v>82</v>
      </c>
      <c r="E82" s="55">
        <v>17</v>
      </c>
      <c r="F82" s="55">
        <v>16.2</v>
      </c>
      <c r="G82" s="55">
        <v>17.5</v>
      </c>
      <c r="H82" s="55">
        <v>18</v>
      </c>
      <c r="I82" s="55">
        <v>28.5</v>
      </c>
      <c r="J82" s="55">
        <v>21.6</v>
      </c>
      <c r="K82" s="55">
        <v>15.5</v>
      </c>
      <c r="L82" s="55">
        <v>17.2</v>
      </c>
      <c r="M82" s="55">
        <v>16.5</v>
      </c>
      <c r="N82" s="55">
        <v>15.8</v>
      </c>
      <c r="O82" s="55">
        <v>12.5</v>
      </c>
      <c r="P82" s="55">
        <v>12.3</v>
      </c>
      <c r="Q82" s="159">
        <v>14.8</v>
      </c>
      <c r="R82" s="147">
        <f t="shared" si="35"/>
        <v>2.5</v>
      </c>
      <c r="S82" s="127">
        <f t="shared" si="36"/>
        <v>120.32520325203251</v>
      </c>
    </row>
    <row r="83" spans="1:19" s="16" customFormat="1" ht="13.5" customHeight="1" x14ac:dyDescent="0.2">
      <c r="A83" s="88">
        <v>78</v>
      </c>
      <c r="B83" s="199" t="s">
        <v>84</v>
      </c>
      <c r="C83" s="199"/>
      <c r="D83" s="90" t="s">
        <v>82</v>
      </c>
      <c r="E83" s="55">
        <v>300</v>
      </c>
      <c r="F83" s="55">
        <v>400</v>
      </c>
      <c r="G83" s="55">
        <v>747</v>
      </c>
      <c r="H83" s="55">
        <v>355</v>
      </c>
      <c r="I83" s="55">
        <v>480</v>
      </c>
      <c r="J83" s="55">
        <v>450</v>
      </c>
      <c r="K83" s="55">
        <v>800</v>
      </c>
      <c r="L83" s="55">
        <v>2100</v>
      </c>
      <c r="M83" s="55">
        <v>795.2</v>
      </c>
      <c r="N83" s="55">
        <v>1250</v>
      </c>
      <c r="O83" s="55">
        <v>410</v>
      </c>
      <c r="P83" s="55">
        <v>661.4</v>
      </c>
      <c r="Q83" s="159">
        <v>732</v>
      </c>
      <c r="R83" s="147">
        <f t="shared" si="35"/>
        <v>70.600000000000023</v>
      </c>
      <c r="S83" s="127">
        <f t="shared" si="36"/>
        <v>110.6743271847596</v>
      </c>
    </row>
    <row r="84" spans="1:19" s="16" customFormat="1" ht="13.5" customHeight="1" x14ac:dyDescent="0.2">
      <c r="A84" s="88">
        <v>79</v>
      </c>
      <c r="B84" s="199" t="s">
        <v>85</v>
      </c>
      <c r="C84" s="199"/>
      <c r="D84" s="90" t="s">
        <v>82</v>
      </c>
      <c r="E84" s="55">
        <v>150</v>
      </c>
      <c r="F84" s="55">
        <v>150</v>
      </c>
      <c r="G84" s="55">
        <v>122</v>
      </c>
      <c r="H84" s="55">
        <v>90</v>
      </c>
      <c r="I84" s="55">
        <v>80</v>
      </c>
      <c r="J84" s="55">
        <v>50</v>
      </c>
      <c r="K84" s="55">
        <v>30</v>
      </c>
      <c r="L84" s="55">
        <v>30</v>
      </c>
      <c r="M84" s="55">
        <v>20</v>
      </c>
      <c r="N84" s="55">
        <v>30</v>
      </c>
      <c r="O84" s="55">
        <v>30</v>
      </c>
      <c r="P84" s="55">
        <v>5</v>
      </c>
      <c r="Q84" s="159">
        <v>0</v>
      </c>
      <c r="R84" s="147">
        <f t="shared" si="35"/>
        <v>-5</v>
      </c>
      <c r="S84" s="127">
        <f t="shared" si="36"/>
        <v>0</v>
      </c>
    </row>
    <row r="85" spans="1:19" s="16" customFormat="1" ht="13.5" customHeight="1" x14ac:dyDescent="0.2">
      <c r="A85" s="88">
        <v>80</v>
      </c>
      <c r="B85" s="199" t="s">
        <v>86</v>
      </c>
      <c r="C85" s="199"/>
      <c r="D85" s="90" t="s">
        <v>7</v>
      </c>
      <c r="E85" s="15">
        <v>2</v>
      </c>
      <c r="F85" s="15">
        <v>2</v>
      </c>
      <c r="G85" s="15">
        <v>2</v>
      </c>
      <c r="H85" s="15">
        <v>2</v>
      </c>
      <c r="I85" s="15">
        <v>2</v>
      </c>
      <c r="J85" s="15">
        <v>2</v>
      </c>
      <c r="K85" s="15">
        <v>1</v>
      </c>
      <c r="L85" s="15">
        <v>1</v>
      </c>
      <c r="M85" s="15">
        <v>1</v>
      </c>
      <c r="N85" s="15">
        <v>1</v>
      </c>
      <c r="O85" s="15">
        <v>1</v>
      </c>
      <c r="P85" s="15">
        <v>1</v>
      </c>
      <c r="Q85" s="36">
        <v>1</v>
      </c>
      <c r="R85" s="147">
        <f t="shared" si="35"/>
        <v>0</v>
      </c>
      <c r="S85" s="127">
        <f t="shared" si="36"/>
        <v>100</v>
      </c>
    </row>
    <row r="86" spans="1:19" s="16" customFormat="1" ht="13.5" customHeight="1" x14ac:dyDescent="0.2">
      <c r="A86" s="88">
        <v>81</v>
      </c>
      <c r="B86" s="199" t="s">
        <v>87</v>
      </c>
      <c r="C86" s="199"/>
      <c r="D86" s="90" t="s">
        <v>7</v>
      </c>
      <c r="E86" s="15">
        <v>38</v>
      </c>
      <c r="F86" s="15">
        <v>33</v>
      </c>
      <c r="G86" s="15">
        <v>33</v>
      </c>
      <c r="H86" s="15">
        <v>33</v>
      </c>
      <c r="I86" s="15">
        <v>34</v>
      </c>
      <c r="J86" s="15">
        <v>32</v>
      </c>
      <c r="K86" s="15">
        <v>32</v>
      </c>
      <c r="L86" s="15">
        <v>30</v>
      </c>
      <c r="M86" s="15">
        <v>30</v>
      </c>
      <c r="N86" s="15">
        <v>32</v>
      </c>
      <c r="O86" s="15">
        <v>33</v>
      </c>
      <c r="P86" s="15">
        <v>35</v>
      </c>
      <c r="Q86" s="36">
        <v>35</v>
      </c>
      <c r="R86" s="147">
        <f t="shared" si="35"/>
        <v>0</v>
      </c>
      <c r="S86" s="127">
        <f t="shared" si="36"/>
        <v>100</v>
      </c>
    </row>
    <row r="87" spans="1:19" s="16" customFormat="1" ht="13.5" customHeight="1" x14ac:dyDescent="0.2">
      <c r="A87" s="88">
        <v>82</v>
      </c>
      <c r="B87" s="199" t="s">
        <v>88</v>
      </c>
      <c r="C87" s="199"/>
      <c r="D87" s="90" t="s">
        <v>23</v>
      </c>
      <c r="E87" s="15">
        <v>945</v>
      </c>
      <c r="F87" s="15">
        <v>832</v>
      </c>
      <c r="G87" s="15">
        <v>843</v>
      </c>
      <c r="H87" s="15">
        <v>871</v>
      </c>
      <c r="I87" s="15">
        <v>913</v>
      </c>
      <c r="J87" s="15">
        <v>856</v>
      </c>
      <c r="K87" s="15">
        <v>837</v>
      </c>
      <c r="L87" s="15">
        <v>837</v>
      </c>
      <c r="M87" s="15">
        <v>853</v>
      </c>
      <c r="N87" s="15">
        <v>897</v>
      </c>
      <c r="O87" s="15">
        <v>916</v>
      </c>
      <c r="P87" s="15">
        <v>944</v>
      </c>
      <c r="Q87" s="36">
        <v>970</v>
      </c>
      <c r="R87" s="147">
        <f t="shared" si="35"/>
        <v>26</v>
      </c>
      <c r="S87" s="127">
        <f t="shared" si="36"/>
        <v>102.7542372881356</v>
      </c>
    </row>
    <row r="88" spans="1:19" s="16" customFormat="1" ht="13.5" customHeight="1" x14ac:dyDescent="0.2">
      <c r="A88" s="88">
        <v>83</v>
      </c>
      <c r="B88" s="199" t="s">
        <v>89</v>
      </c>
      <c r="C88" s="199"/>
      <c r="D88" s="90" t="s">
        <v>23</v>
      </c>
      <c r="E88" s="15">
        <v>471</v>
      </c>
      <c r="F88" s="15">
        <v>411</v>
      </c>
      <c r="G88" s="15">
        <v>432</v>
      </c>
      <c r="H88" s="15">
        <v>428</v>
      </c>
      <c r="I88" s="15">
        <v>453</v>
      </c>
      <c r="J88" s="15">
        <v>426</v>
      </c>
      <c r="K88" s="15">
        <v>416</v>
      </c>
      <c r="L88" s="15">
        <v>428</v>
      </c>
      <c r="M88" s="15">
        <v>439</v>
      </c>
      <c r="N88" s="15">
        <v>460</v>
      </c>
      <c r="O88" s="15">
        <v>478</v>
      </c>
      <c r="P88" s="15">
        <v>482</v>
      </c>
      <c r="Q88" s="36">
        <v>499</v>
      </c>
      <c r="R88" s="147">
        <f t="shared" si="35"/>
        <v>17</v>
      </c>
      <c r="S88" s="127">
        <f t="shared" si="36"/>
        <v>103.52697095435686</v>
      </c>
    </row>
    <row r="89" spans="1:19" s="16" customFormat="1" ht="13.5" customHeight="1" x14ac:dyDescent="0.2">
      <c r="A89" s="88">
        <v>84</v>
      </c>
      <c r="B89" s="199" t="s">
        <v>90</v>
      </c>
      <c r="C89" s="199"/>
      <c r="D89" s="90" t="s">
        <v>23</v>
      </c>
      <c r="E89" s="15">
        <v>78</v>
      </c>
      <c r="F89" s="15">
        <v>70</v>
      </c>
      <c r="G89" s="15">
        <v>77</v>
      </c>
      <c r="H89" s="15">
        <v>67</v>
      </c>
      <c r="I89" s="15">
        <v>74</v>
      </c>
      <c r="J89" s="15">
        <v>72</v>
      </c>
      <c r="K89" s="15">
        <v>76</v>
      </c>
      <c r="L89" s="15">
        <v>75</v>
      </c>
      <c r="M89" s="15">
        <v>78</v>
      </c>
      <c r="N89" s="15">
        <v>82</v>
      </c>
      <c r="O89" s="15">
        <v>81</v>
      </c>
      <c r="P89" s="15">
        <v>88</v>
      </c>
      <c r="Q89" s="36">
        <v>88</v>
      </c>
      <c r="R89" s="147">
        <f t="shared" si="35"/>
        <v>0</v>
      </c>
      <c r="S89" s="127">
        <f t="shared" si="36"/>
        <v>100</v>
      </c>
    </row>
    <row r="90" spans="1:19" s="16" customFormat="1" ht="13.5" customHeight="1" x14ac:dyDescent="0.2">
      <c r="A90" s="88">
        <v>85</v>
      </c>
      <c r="B90" s="199" t="s">
        <v>89</v>
      </c>
      <c r="C90" s="199"/>
      <c r="D90" s="90" t="s">
        <v>23</v>
      </c>
      <c r="E90" s="15">
        <v>51</v>
      </c>
      <c r="F90" s="15">
        <v>52</v>
      </c>
      <c r="G90" s="15">
        <v>48</v>
      </c>
      <c r="H90" s="15">
        <v>47</v>
      </c>
      <c r="I90" s="15">
        <v>46</v>
      </c>
      <c r="J90" s="15">
        <v>47</v>
      </c>
      <c r="K90" s="15">
        <v>49</v>
      </c>
      <c r="L90" s="15">
        <v>50</v>
      </c>
      <c r="M90" s="15">
        <v>53</v>
      </c>
      <c r="N90" s="15">
        <v>58</v>
      </c>
      <c r="O90" s="15">
        <v>56</v>
      </c>
      <c r="P90" s="15">
        <v>62</v>
      </c>
      <c r="Q90" s="36">
        <v>64</v>
      </c>
      <c r="R90" s="147">
        <f t="shared" si="35"/>
        <v>2</v>
      </c>
      <c r="S90" s="127">
        <f t="shared" si="36"/>
        <v>103.2258064516129</v>
      </c>
    </row>
    <row r="91" spans="1:19" s="16" customFormat="1" ht="13.5" customHeight="1" x14ac:dyDescent="0.2">
      <c r="A91" s="88">
        <v>86</v>
      </c>
      <c r="B91" s="199" t="s">
        <v>91</v>
      </c>
      <c r="C91" s="199"/>
      <c r="D91" s="90" t="s">
        <v>23</v>
      </c>
      <c r="E91" s="15">
        <v>44</v>
      </c>
      <c r="F91" s="15">
        <v>44</v>
      </c>
      <c r="G91" s="15">
        <v>41</v>
      </c>
      <c r="H91" s="15">
        <v>40</v>
      </c>
      <c r="I91" s="15">
        <v>39</v>
      </c>
      <c r="J91" s="15">
        <v>39</v>
      </c>
      <c r="K91" s="15">
        <v>40</v>
      </c>
      <c r="L91" s="15">
        <v>40</v>
      </c>
      <c r="M91" s="15">
        <v>41</v>
      </c>
      <c r="N91" s="15">
        <v>46</v>
      </c>
      <c r="O91" s="15">
        <v>47</v>
      </c>
      <c r="P91" s="15">
        <v>50</v>
      </c>
      <c r="Q91" s="36">
        <v>50</v>
      </c>
      <c r="R91" s="147">
        <f t="shared" si="35"/>
        <v>0</v>
      </c>
      <c r="S91" s="127">
        <f t="shared" si="36"/>
        <v>100</v>
      </c>
    </row>
    <row r="92" spans="1:19" s="16" customFormat="1" ht="13.5" customHeight="1" x14ac:dyDescent="0.2">
      <c r="A92" s="88">
        <v>87</v>
      </c>
      <c r="B92" s="199" t="s">
        <v>89</v>
      </c>
      <c r="C92" s="199"/>
      <c r="D92" s="90" t="s">
        <v>23</v>
      </c>
      <c r="E92" s="15">
        <v>34</v>
      </c>
      <c r="F92" s="15">
        <v>35</v>
      </c>
      <c r="G92" s="15">
        <v>32</v>
      </c>
      <c r="H92" s="15">
        <v>31</v>
      </c>
      <c r="I92" s="15">
        <v>30</v>
      </c>
      <c r="J92" s="15">
        <v>31</v>
      </c>
      <c r="K92" s="15">
        <v>32</v>
      </c>
      <c r="L92" s="15">
        <v>33</v>
      </c>
      <c r="M92" s="15">
        <v>32</v>
      </c>
      <c r="N92" s="15">
        <v>39</v>
      </c>
      <c r="O92" s="15">
        <v>36</v>
      </c>
      <c r="P92" s="15">
        <v>40</v>
      </c>
      <c r="Q92" s="36">
        <v>41</v>
      </c>
      <c r="R92" s="147">
        <f t="shared" si="35"/>
        <v>1</v>
      </c>
      <c r="S92" s="127">
        <f t="shared" si="36"/>
        <v>102.49999999999999</v>
      </c>
    </row>
    <row r="93" spans="1:19" s="16" customFormat="1" ht="13.5" customHeight="1" x14ac:dyDescent="0.2">
      <c r="A93" s="88">
        <v>88</v>
      </c>
      <c r="B93" s="199" t="s">
        <v>92</v>
      </c>
      <c r="C93" s="199"/>
      <c r="D93" s="90" t="s">
        <v>23</v>
      </c>
      <c r="E93" s="15">
        <v>126</v>
      </c>
      <c r="F93" s="15">
        <v>78</v>
      </c>
      <c r="G93" s="15">
        <v>91</v>
      </c>
      <c r="H93" s="15">
        <v>71</v>
      </c>
      <c r="I93" s="15">
        <v>90</v>
      </c>
      <c r="J93" s="15">
        <v>85</v>
      </c>
      <c r="K93" s="15">
        <v>78</v>
      </c>
      <c r="L93" s="15">
        <v>80</v>
      </c>
      <c r="M93" s="15">
        <v>94</v>
      </c>
      <c r="N93" s="15">
        <v>124</v>
      </c>
      <c r="O93" s="15">
        <v>112</v>
      </c>
      <c r="P93" s="15">
        <v>105</v>
      </c>
      <c r="Q93" s="36">
        <v>98</v>
      </c>
      <c r="R93" s="147">
        <f t="shared" si="35"/>
        <v>-7</v>
      </c>
      <c r="S93" s="127">
        <f t="shared" si="36"/>
        <v>93.333333333333329</v>
      </c>
    </row>
    <row r="94" spans="1:19" s="16" customFormat="1" ht="13.5" customHeight="1" x14ac:dyDescent="0.2">
      <c r="A94" s="88">
        <v>89</v>
      </c>
      <c r="B94" s="199" t="s">
        <v>93</v>
      </c>
      <c r="C94" s="199"/>
      <c r="D94" s="90" t="s">
        <v>23</v>
      </c>
      <c r="E94" s="15">
        <v>112</v>
      </c>
      <c r="F94" s="15">
        <v>115</v>
      </c>
      <c r="G94" s="15">
        <v>112</v>
      </c>
      <c r="H94" s="15">
        <v>118</v>
      </c>
      <c r="I94" s="15">
        <v>112</v>
      </c>
      <c r="J94" s="15">
        <v>87</v>
      </c>
      <c r="K94" s="15">
        <v>116</v>
      </c>
      <c r="L94" s="15">
        <v>115</v>
      </c>
      <c r="M94" s="15">
        <v>112</v>
      </c>
      <c r="N94" s="15">
        <v>84</v>
      </c>
      <c r="O94" s="15">
        <v>124</v>
      </c>
      <c r="P94" s="15">
        <v>84</v>
      </c>
      <c r="Q94" s="36">
        <v>84</v>
      </c>
      <c r="R94" s="147">
        <f t="shared" si="35"/>
        <v>0</v>
      </c>
      <c r="S94" s="127">
        <f t="shared" si="36"/>
        <v>100</v>
      </c>
    </row>
    <row r="95" spans="1:19" s="16" customFormat="1" ht="13.5" customHeight="1" x14ac:dyDescent="0.2">
      <c r="A95" s="88">
        <v>90</v>
      </c>
      <c r="B95" s="199" t="s">
        <v>94</v>
      </c>
      <c r="C95" s="199"/>
      <c r="D95" s="90" t="s">
        <v>23</v>
      </c>
      <c r="E95" s="15">
        <v>20</v>
      </c>
      <c r="F95" s="15">
        <v>14</v>
      </c>
      <c r="G95" s="15">
        <v>21</v>
      </c>
      <c r="H95" s="15">
        <v>16</v>
      </c>
      <c r="I95" s="15">
        <v>4</v>
      </c>
      <c r="J95" s="15">
        <v>3</v>
      </c>
      <c r="K95" s="15">
        <v>8</v>
      </c>
      <c r="L95" s="15">
        <v>9</v>
      </c>
      <c r="M95" s="15">
        <v>11</v>
      </c>
      <c r="N95" s="15">
        <v>8</v>
      </c>
      <c r="O95" s="15">
        <v>7</v>
      </c>
      <c r="P95" s="15">
        <v>3</v>
      </c>
      <c r="Q95" s="36">
        <v>6</v>
      </c>
      <c r="R95" s="147">
        <f t="shared" si="35"/>
        <v>3</v>
      </c>
      <c r="S95" s="127">
        <f t="shared" si="36"/>
        <v>200</v>
      </c>
    </row>
    <row r="96" spans="1:19" s="16" customFormat="1" ht="13.5" customHeight="1" x14ac:dyDescent="0.2">
      <c r="A96" s="88">
        <v>91</v>
      </c>
      <c r="B96" s="199" t="s">
        <v>95</v>
      </c>
      <c r="C96" s="199"/>
      <c r="D96" s="90" t="s">
        <v>23</v>
      </c>
      <c r="E96" s="15">
        <v>20</v>
      </c>
      <c r="F96" s="15">
        <v>14</v>
      </c>
      <c r="G96" s="15">
        <v>21</v>
      </c>
      <c r="H96" s="15">
        <v>15</v>
      </c>
      <c r="I96" s="15">
        <v>4</v>
      </c>
      <c r="J96" s="15">
        <v>3</v>
      </c>
      <c r="K96" s="15">
        <v>8</v>
      </c>
      <c r="L96" s="15">
        <v>9</v>
      </c>
      <c r="M96" s="15">
        <v>11</v>
      </c>
      <c r="N96" s="15">
        <v>8</v>
      </c>
      <c r="O96" s="15">
        <v>8</v>
      </c>
      <c r="P96" s="15">
        <v>3</v>
      </c>
      <c r="Q96" s="36">
        <v>6</v>
      </c>
      <c r="R96" s="147">
        <f t="shared" si="35"/>
        <v>3</v>
      </c>
      <c r="S96" s="127">
        <f t="shared" si="36"/>
        <v>200</v>
      </c>
    </row>
    <row r="97" spans="1:19" s="16" customFormat="1" ht="27" customHeight="1" x14ac:dyDescent="0.2">
      <c r="A97" s="88">
        <v>92</v>
      </c>
      <c r="B97" s="199" t="s">
        <v>96</v>
      </c>
      <c r="C97" s="199"/>
      <c r="D97" s="90" t="s">
        <v>23</v>
      </c>
      <c r="E97" s="15"/>
      <c r="F97" s="15">
        <v>1</v>
      </c>
      <c r="G97" s="15"/>
      <c r="H97" s="15"/>
      <c r="I97" s="15"/>
      <c r="J97" s="15"/>
      <c r="K97" s="15">
        <v>2</v>
      </c>
      <c r="L97" s="15"/>
      <c r="M97" s="15">
        <v>3</v>
      </c>
      <c r="N97" s="15">
        <v>1</v>
      </c>
      <c r="O97" s="15" t="s">
        <v>120</v>
      </c>
      <c r="P97" s="15" t="s">
        <v>120</v>
      </c>
      <c r="Q97" s="36" t="s">
        <v>120</v>
      </c>
      <c r="R97" s="36" t="s">
        <v>120</v>
      </c>
      <c r="S97" s="36" t="s">
        <v>120</v>
      </c>
    </row>
    <row r="98" spans="1:19" s="16" customFormat="1" ht="13.5" customHeight="1" x14ac:dyDescent="0.2">
      <c r="A98" s="88">
        <v>93</v>
      </c>
      <c r="B98" s="199" t="s">
        <v>97</v>
      </c>
      <c r="C98" s="199"/>
      <c r="D98" s="90" t="s">
        <v>23</v>
      </c>
      <c r="E98" s="15"/>
      <c r="F98" s="15"/>
      <c r="G98" s="15"/>
      <c r="H98" s="15">
        <v>2</v>
      </c>
      <c r="I98" s="15"/>
      <c r="J98" s="15"/>
      <c r="K98" s="15"/>
      <c r="L98" s="15"/>
      <c r="M98" s="15"/>
      <c r="N98" s="15">
        <v>1</v>
      </c>
      <c r="O98" s="15" t="s">
        <v>120</v>
      </c>
      <c r="P98" s="15" t="s">
        <v>120</v>
      </c>
      <c r="Q98" s="36" t="s">
        <v>120</v>
      </c>
      <c r="R98" s="36" t="s">
        <v>120</v>
      </c>
      <c r="S98" s="36" t="s">
        <v>120</v>
      </c>
    </row>
    <row r="99" spans="1:19" s="16" customFormat="1" ht="13.5" customHeight="1" x14ac:dyDescent="0.2">
      <c r="A99" s="88">
        <v>94</v>
      </c>
      <c r="B99" s="199" t="s">
        <v>98</v>
      </c>
      <c r="C99" s="199"/>
      <c r="D99" s="90" t="s">
        <v>23</v>
      </c>
      <c r="E99" s="15">
        <v>70</v>
      </c>
      <c r="F99" s="15">
        <v>21</v>
      </c>
      <c r="G99" s="15">
        <v>11</v>
      </c>
      <c r="H99" s="15">
        <v>18</v>
      </c>
      <c r="I99" s="15">
        <v>21</v>
      </c>
      <c r="J99" s="15">
        <v>20</v>
      </c>
      <c r="K99" s="15">
        <v>21</v>
      </c>
      <c r="L99" s="15">
        <v>42</v>
      </c>
      <c r="M99" s="15">
        <v>120</v>
      </c>
      <c r="N99" s="15">
        <v>28</v>
      </c>
      <c r="O99" s="15">
        <v>12</v>
      </c>
      <c r="P99" s="15">
        <v>20</v>
      </c>
      <c r="Q99" s="36">
        <v>11</v>
      </c>
      <c r="R99" s="147">
        <f t="shared" si="35"/>
        <v>-9</v>
      </c>
      <c r="S99" s="127">
        <f t="shared" si="36"/>
        <v>55.000000000000007</v>
      </c>
    </row>
    <row r="100" spans="1:19" s="16" customFormat="1" ht="13.5" customHeight="1" x14ac:dyDescent="0.2">
      <c r="A100" s="88">
        <v>95</v>
      </c>
      <c r="B100" s="199" t="s">
        <v>99</v>
      </c>
      <c r="C100" s="199"/>
      <c r="D100" s="90" t="s">
        <v>7</v>
      </c>
      <c r="E100" s="15">
        <v>14</v>
      </c>
      <c r="F100" s="15">
        <v>20</v>
      </c>
      <c r="G100" s="15">
        <v>16</v>
      </c>
      <c r="H100" s="15">
        <v>22</v>
      </c>
      <c r="I100" s="15">
        <v>12</v>
      </c>
      <c r="J100" s="15">
        <v>26</v>
      </c>
      <c r="K100" s="15">
        <v>21</v>
      </c>
      <c r="L100" s="15">
        <v>23</v>
      </c>
      <c r="M100" s="15">
        <v>32</v>
      </c>
      <c r="N100" s="15">
        <v>47</v>
      </c>
      <c r="O100" s="15">
        <v>43</v>
      </c>
      <c r="P100" s="15">
        <v>54</v>
      </c>
      <c r="Q100" s="15">
        <v>37</v>
      </c>
      <c r="R100" s="147">
        <f t="shared" si="35"/>
        <v>-17</v>
      </c>
      <c r="S100" s="127">
        <f t="shared" si="36"/>
        <v>68.518518518518519</v>
      </c>
    </row>
    <row r="101" spans="1:19" s="16" customFormat="1" ht="13.5" customHeight="1" x14ac:dyDescent="0.2">
      <c r="A101" s="88">
        <v>96</v>
      </c>
      <c r="B101" s="199" t="s">
        <v>100</v>
      </c>
      <c r="C101" s="199"/>
      <c r="D101" s="90" t="s">
        <v>23</v>
      </c>
      <c r="E101" s="15">
        <v>16</v>
      </c>
      <c r="F101" s="15">
        <v>18</v>
      </c>
      <c r="G101" s="15">
        <v>14</v>
      </c>
      <c r="H101" s="15">
        <v>28</v>
      </c>
      <c r="I101" s="15">
        <v>7</v>
      </c>
      <c r="J101" s="15">
        <v>31</v>
      </c>
      <c r="K101" s="15">
        <v>23</v>
      </c>
      <c r="L101" s="15">
        <v>26</v>
      </c>
      <c r="M101" s="15">
        <v>32</v>
      </c>
      <c r="N101" s="15">
        <v>39</v>
      </c>
      <c r="O101" s="15">
        <v>26</v>
      </c>
      <c r="P101" s="15">
        <v>24</v>
      </c>
      <c r="Q101" s="15">
        <v>32</v>
      </c>
      <c r="R101" s="147">
        <f t="shared" si="35"/>
        <v>8</v>
      </c>
      <c r="S101" s="127">
        <f t="shared" si="36"/>
        <v>133.33333333333331</v>
      </c>
    </row>
    <row r="102" spans="1:19" s="16" customFormat="1" ht="19.5" customHeight="1" x14ac:dyDescent="0.2">
      <c r="A102" s="234" t="s">
        <v>101</v>
      </c>
      <c r="B102" s="234"/>
      <c r="C102" s="234"/>
      <c r="D102" s="234"/>
      <c r="E102" s="234"/>
      <c r="F102" s="234"/>
      <c r="G102" s="234"/>
      <c r="H102" s="234"/>
      <c r="I102" s="234"/>
      <c r="J102" s="234"/>
      <c r="K102" s="234"/>
      <c r="L102" s="234"/>
      <c r="M102" s="234"/>
      <c r="N102" s="234"/>
      <c r="O102" s="234"/>
      <c r="P102" s="234"/>
      <c r="Q102" s="234"/>
      <c r="R102" s="234"/>
      <c r="S102" s="234"/>
    </row>
    <row r="103" spans="1:19" s="16" customFormat="1" ht="18" customHeight="1" x14ac:dyDescent="0.2"/>
    <row r="104" spans="1:19" s="27" customFormat="1" ht="18" customHeight="1" x14ac:dyDescent="0.2"/>
    <row r="105" spans="1:19" s="28" customFormat="1" ht="18" customHeight="1" x14ac:dyDescent="0.2">
      <c r="B105" s="235" t="s">
        <v>102</v>
      </c>
      <c r="C105" s="235"/>
      <c r="D105" s="29"/>
      <c r="E105" s="30"/>
      <c r="F105" s="30"/>
      <c r="G105" s="30"/>
      <c r="H105" s="30"/>
      <c r="I105" s="30"/>
      <c r="J105" s="30"/>
      <c r="K105" s="30"/>
      <c r="L105" s="30"/>
      <c r="M105" s="30"/>
      <c r="N105" s="30"/>
      <c r="O105" s="30"/>
      <c r="P105" s="30"/>
      <c r="Q105" s="30"/>
      <c r="R105" s="30"/>
    </row>
    <row r="106" spans="1:19" s="28" customFormat="1" ht="18" customHeight="1" x14ac:dyDescent="0.2">
      <c r="B106" s="232" t="s">
        <v>117</v>
      </c>
      <c r="C106" s="233"/>
      <c r="D106" s="233"/>
      <c r="E106" s="233"/>
      <c r="F106" s="233"/>
      <c r="G106" s="233"/>
      <c r="H106" s="233"/>
      <c r="I106" s="233"/>
      <c r="J106" s="233"/>
      <c r="K106" s="233"/>
      <c r="L106" s="233"/>
      <c r="M106" s="233"/>
      <c r="N106" s="233"/>
      <c r="O106" s="233"/>
      <c r="P106" s="233"/>
      <c r="Q106" s="233"/>
      <c r="R106" s="233"/>
    </row>
  </sheetData>
  <mergeCells count="112">
    <mergeCell ref="R4:S4"/>
    <mergeCell ref="B6:C6"/>
    <mergeCell ref="B7:C7"/>
    <mergeCell ref="A2:S2"/>
    <mergeCell ref="I3:S3"/>
    <mergeCell ref="A4:A5"/>
    <mergeCell ref="B4:C5"/>
    <mergeCell ref="D4:D5"/>
    <mergeCell ref="E4:E5"/>
    <mergeCell ref="G4:G5"/>
    <mergeCell ref="H4:H5"/>
    <mergeCell ref="I4:I5"/>
    <mergeCell ref="J4:J5"/>
    <mergeCell ref="N4:N5"/>
    <mergeCell ref="O4:O5"/>
    <mergeCell ref="P4:P5"/>
    <mergeCell ref="Q4:Q5"/>
    <mergeCell ref="B8:C8"/>
    <mergeCell ref="B9:C9"/>
    <mergeCell ref="B10:C10"/>
    <mergeCell ref="B11:C11"/>
    <mergeCell ref="B12:C12"/>
    <mergeCell ref="B13:C13"/>
    <mergeCell ref="K4:K5"/>
    <mergeCell ref="L4:L5"/>
    <mergeCell ref="M4:M5"/>
    <mergeCell ref="F4:F5"/>
    <mergeCell ref="B20:C20"/>
    <mergeCell ref="B21:C21"/>
    <mergeCell ref="B22:C22"/>
    <mergeCell ref="B23:C23"/>
    <mergeCell ref="B24:C24"/>
    <mergeCell ref="B25:C25"/>
    <mergeCell ref="B14:C14"/>
    <mergeCell ref="B15:C15"/>
    <mergeCell ref="B16:C16"/>
    <mergeCell ref="B17:C17"/>
    <mergeCell ref="B18:C18"/>
    <mergeCell ref="B19:C19"/>
    <mergeCell ref="B32:C32"/>
    <mergeCell ref="B33:C33"/>
    <mergeCell ref="B34:C34"/>
    <mergeCell ref="B35:C35"/>
    <mergeCell ref="B36:C36"/>
    <mergeCell ref="B37:C37"/>
    <mergeCell ref="B26:C26"/>
    <mergeCell ref="B27:C27"/>
    <mergeCell ref="B28:C28"/>
    <mergeCell ref="B29:C29"/>
    <mergeCell ref="B30:C30"/>
    <mergeCell ref="B31:C31"/>
    <mergeCell ref="B47:B48"/>
    <mergeCell ref="B49:C49"/>
    <mergeCell ref="B50:C50"/>
    <mergeCell ref="B51:C51"/>
    <mergeCell ref="B52:C52"/>
    <mergeCell ref="B53:C53"/>
    <mergeCell ref="B38:C38"/>
    <mergeCell ref="B39:C39"/>
    <mergeCell ref="B40:C40"/>
    <mergeCell ref="B41:B42"/>
    <mergeCell ref="B43:B44"/>
    <mergeCell ref="B45:B46"/>
    <mergeCell ref="B60:C60"/>
    <mergeCell ref="B61:C61"/>
    <mergeCell ref="B62:C62"/>
    <mergeCell ref="B63:C63"/>
    <mergeCell ref="B64:C64"/>
    <mergeCell ref="B65:C65"/>
    <mergeCell ref="B54:C54"/>
    <mergeCell ref="B55:C55"/>
    <mergeCell ref="B56:C56"/>
    <mergeCell ref="B57:C57"/>
    <mergeCell ref="B58:C58"/>
    <mergeCell ref="B59:C59"/>
    <mergeCell ref="B72:C72"/>
    <mergeCell ref="B73:C73"/>
    <mergeCell ref="B74:C74"/>
    <mergeCell ref="B75:C75"/>
    <mergeCell ref="B76:C76"/>
    <mergeCell ref="B77:B79"/>
    <mergeCell ref="B66:C66"/>
    <mergeCell ref="B67:C67"/>
    <mergeCell ref="B68:C68"/>
    <mergeCell ref="B69:C69"/>
    <mergeCell ref="B70:C70"/>
    <mergeCell ref="B71:C71"/>
    <mergeCell ref="B86:C86"/>
    <mergeCell ref="B87:C87"/>
    <mergeCell ref="B88:C88"/>
    <mergeCell ref="B89:C89"/>
    <mergeCell ref="B90:C90"/>
    <mergeCell ref="B91:C91"/>
    <mergeCell ref="B80:C80"/>
    <mergeCell ref="B81:C81"/>
    <mergeCell ref="B82:C82"/>
    <mergeCell ref="B83:C83"/>
    <mergeCell ref="B84:C84"/>
    <mergeCell ref="B85:C85"/>
    <mergeCell ref="B106:R106"/>
    <mergeCell ref="B98:C98"/>
    <mergeCell ref="B99:C99"/>
    <mergeCell ref="B100:C100"/>
    <mergeCell ref="B101:C101"/>
    <mergeCell ref="A102:S102"/>
    <mergeCell ref="B105:C105"/>
    <mergeCell ref="B92:C92"/>
    <mergeCell ref="B93:C93"/>
    <mergeCell ref="B94:C94"/>
    <mergeCell ref="B95:C95"/>
    <mergeCell ref="B96:C96"/>
    <mergeCell ref="B97:C97"/>
  </mergeCells>
  <pageMargins left="0.6692913385826772" right="0.43307086614173229" top="0.56999999999999995" bottom="0.27559055118110237" header="0.15748031496062992" footer="0.1574803149606299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</sheetPr>
  <dimension ref="A1:V107"/>
  <sheetViews>
    <sheetView topLeftCell="A4" workbookViewId="0">
      <selection activeCell="O32" sqref="O32:Q32"/>
    </sheetView>
  </sheetViews>
  <sheetFormatPr defaultRowHeight="11.25" x14ac:dyDescent="0.2"/>
  <cols>
    <col min="1" max="1" width="3.5703125" style="1" customWidth="1"/>
    <col min="2" max="2" width="15.85546875" style="1" customWidth="1"/>
    <col min="3" max="3" width="13" style="1" customWidth="1"/>
    <col min="4" max="4" width="6.5703125" style="1" customWidth="1"/>
    <col min="5" max="17" width="6.85546875" style="1" customWidth="1"/>
    <col min="18" max="18" width="7" style="1" customWidth="1"/>
    <col min="19" max="19" width="6.140625" style="1" customWidth="1"/>
    <col min="20" max="20" width="0.7109375" style="1" customWidth="1"/>
    <col min="21" max="253" width="9.140625" style="1"/>
    <col min="254" max="254" width="4.5703125" style="1" customWidth="1"/>
    <col min="255" max="255" width="12.7109375" style="1" customWidth="1"/>
    <col min="256" max="256" width="16.85546875" style="1" customWidth="1"/>
    <col min="257" max="257" width="9.140625" style="1"/>
    <col min="258" max="261" width="8.5703125" style="1" customWidth="1"/>
    <col min="262" max="263" width="5.85546875" style="1" customWidth="1"/>
    <col min="264" max="509" width="9.140625" style="1"/>
    <col min="510" max="510" width="4.5703125" style="1" customWidth="1"/>
    <col min="511" max="511" width="12.7109375" style="1" customWidth="1"/>
    <col min="512" max="512" width="16.85546875" style="1" customWidth="1"/>
    <col min="513" max="513" width="9.140625" style="1"/>
    <col min="514" max="517" width="8.5703125" style="1" customWidth="1"/>
    <col min="518" max="519" width="5.85546875" style="1" customWidth="1"/>
    <col min="520" max="765" width="9.140625" style="1"/>
    <col min="766" max="766" width="4.5703125" style="1" customWidth="1"/>
    <col min="767" max="767" width="12.7109375" style="1" customWidth="1"/>
    <col min="768" max="768" width="16.85546875" style="1" customWidth="1"/>
    <col min="769" max="769" width="9.140625" style="1"/>
    <col min="770" max="773" width="8.5703125" style="1" customWidth="1"/>
    <col min="774" max="775" width="5.85546875" style="1" customWidth="1"/>
    <col min="776" max="1021" width="9.140625" style="1"/>
    <col min="1022" max="1022" width="4.5703125" style="1" customWidth="1"/>
    <col min="1023" max="1023" width="12.7109375" style="1" customWidth="1"/>
    <col min="1024" max="1024" width="16.85546875" style="1" customWidth="1"/>
    <col min="1025" max="1025" width="9.140625" style="1"/>
    <col min="1026" max="1029" width="8.5703125" style="1" customWidth="1"/>
    <col min="1030" max="1031" width="5.85546875" style="1" customWidth="1"/>
    <col min="1032" max="1277" width="9.140625" style="1"/>
    <col min="1278" max="1278" width="4.5703125" style="1" customWidth="1"/>
    <col min="1279" max="1279" width="12.7109375" style="1" customWidth="1"/>
    <col min="1280" max="1280" width="16.85546875" style="1" customWidth="1"/>
    <col min="1281" max="1281" width="9.140625" style="1"/>
    <col min="1282" max="1285" width="8.5703125" style="1" customWidth="1"/>
    <col min="1286" max="1287" width="5.85546875" style="1" customWidth="1"/>
    <col min="1288" max="1533" width="9.140625" style="1"/>
    <col min="1534" max="1534" width="4.5703125" style="1" customWidth="1"/>
    <col min="1535" max="1535" width="12.7109375" style="1" customWidth="1"/>
    <col min="1536" max="1536" width="16.85546875" style="1" customWidth="1"/>
    <col min="1537" max="1537" width="9.140625" style="1"/>
    <col min="1538" max="1541" width="8.5703125" style="1" customWidth="1"/>
    <col min="1542" max="1543" width="5.85546875" style="1" customWidth="1"/>
    <col min="1544" max="1789" width="9.140625" style="1"/>
    <col min="1790" max="1790" width="4.5703125" style="1" customWidth="1"/>
    <col min="1791" max="1791" width="12.7109375" style="1" customWidth="1"/>
    <col min="1792" max="1792" width="16.85546875" style="1" customWidth="1"/>
    <col min="1793" max="1793" width="9.140625" style="1"/>
    <col min="1794" max="1797" width="8.5703125" style="1" customWidth="1"/>
    <col min="1798" max="1799" width="5.85546875" style="1" customWidth="1"/>
    <col min="1800" max="2045" width="9.140625" style="1"/>
    <col min="2046" max="2046" width="4.5703125" style="1" customWidth="1"/>
    <col min="2047" max="2047" width="12.7109375" style="1" customWidth="1"/>
    <col min="2048" max="2048" width="16.85546875" style="1" customWidth="1"/>
    <col min="2049" max="2049" width="9.140625" style="1"/>
    <col min="2050" max="2053" width="8.5703125" style="1" customWidth="1"/>
    <col min="2054" max="2055" width="5.85546875" style="1" customWidth="1"/>
    <col min="2056" max="2301" width="9.140625" style="1"/>
    <col min="2302" max="2302" width="4.5703125" style="1" customWidth="1"/>
    <col min="2303" max="2303" width="12.7109375" style="1" customWidth="1"/>
    <col min="2304" max="2304" width="16.85546875" style="1" customWidth="1"/>
    <col min="2305" max="2305" width="9.140625" style="1"/>
    <col min="2306" max="2309" width="8.5703125" style="1" customWidth="1"/>
    <col min="2310" max="2311" width="5.85546875" style="1" customWidth="1"/>
    <col min="2312" max="2557" width="9.140625" style="1"/>
    <col min="2558" max="2558" width="4.5703125" style="1" customWidth="1"/>
    <col min="2559" max="2559" width="12.7109375" style="1" customWidth="1"/>
    <col min="2560" max="2560" width="16.85546875" style="1" customWidth="1"/>
    <col min="2561" max="2561" width="9.140625" style="1"/>
    <col min="2562" max="2565" width="8.5703125" style="1" customWidth="1"/>
    <col min="2566" max="2567" width="5.85546875" style="1" customWidth="1"/>
    <col min="2568" max="2813" width="9.140625" style="1"/>
    <col min="2814" max="2814" width="4.5703125" style="1" customWidth="1"/>
    <col min="2815" max="2815" width="12.7109375" style="1" customWidth="1"/>
    <col min="2816" max="2816" width="16.85546875" style="1" customWidth="1"/>
    <col min="2817" max="2817" width="9.140625" style="1"/>
    <col min="2818" max="2821" width="8.5703125" style="1" customWidth="1"/>
    <col min="2822" max="2823" width="5.85546875" style="1" customWidth="1"/>
    <col min="2824" max="3069" width="9.140625" style="1"/>
    <col min="3070" max="3070" width="4.5703125" style="1" customWidth="1"/>
    <col min="3071" max="3071" width="12.7109375" style="1" customWidth="1"/>
    <col min="3072" max="3072" width="16.85546875" style="1" customWidth="1"/>
    <col min="3073" max="3073" width="9.140625" style="1"/>
    <col min="3074" max="3077" width="8.5703125" style="1" customWidth="1"/>
    <col min="3078" max="3079" width="5.85546875" style="1" customWidth="1"/>
    <col min="3080" max="3325" width="9.140625" style="1"/>
    <col min="3326" max="3326" width="4.5703125" style="1" customWidth="1"/>
    <col min="3327" max="3327" width="12.7109375" style="1" customWidth="1"/>
    <col min="3328" max="3328" width="16.85546875" style="1" customWidth="1"/>
    <col min="3329" max="3329" width="9.140625" style="1"/>
    <col min="3330" max="3333" width="8.5703125" style="1" customWidth="1"/>
    <col min="3334" max="3335" width="5.85546875" style="1" customWidth="1"/>
    <col min="3336" max="3581" width="9.140625" style="1"/>
    <col min="3582" max="3582" width="4.5703125" style="1" customWidth="1"/>
    <col min="3583" max="3583" width="12.7109375" style="1" customWidth="1"/>
    <col min="3584" max="3584" width="16.85546875" style="1" customWidth="1"/>
    <col min="3585" max="3585" width="9.140625" style="1"/>
    <col min="3586" max="3589" width="8.5703125" style="1" customWidth="1"/>
    <col min="3590" max="3591" width="5.85546875" style="1" customWidth="1"/>
    <col min="3592" max="3837" width="9.140625" style="1"/>
    <col min="3838" max="3838" width="4.5703125" style="1" customWidth="1"/>
    <col min="3839" max="3839" width="12.7109375" style="1" customWidth="1"/>
    <col min="3840" max="3840" width="16.85546875" style="1" customWidth="1"/>
    <col min="3841" max="3841" width="9.140625" style="1"/>
    <col min="3842" max="3845" width="8.5703125" style="1" customWidth="1"/>
    <col min="3846" max="3847" width="5.85546875" style="1" customWidth="1"/>
    <col min="3848" max="4093" width="9.140625" style="1"/>
    <col min="4094" max="4094" width="4.5703125" style="1" customWidth="1"/>
    <col min="4095" max="4095" width="12.7109375" style="1" customWidth="1"/>
    <col min="4096" max="4096" width="16.85546875" style="1" customWidth="1"/>
    <col min="4097" max="4097" width="9.140625" style="1"/>
    <col min="4098" max="4101" width="8.5703125" style="1" customWidth="1"/>
    <col min="4102" max="4103" width="5.85546875" style="1" customWidth="1"/>
    <col min="4104" max="4349" width="9.140625" style="1"/>
    <col min="4350" max="4350" width="4.5703125" style="1" customWidth="1"/>
    <col min="4351" max="4351" width="12.7109375" style="1" customWidth="1"/>
    <col min="4352" max="4352" width="16.85546875" style="1" customWidth="1"/>
    <col min="4353" max="4353" width="9.140625" style="1"/>
    <col min="4354" max="4357" width="8.5703125" style="1" customWidth="1"/>
    <col min="4358" max="4359" width="5.85546875" style="1" customWidth="1"/>
    <col min="4360" max="4605" width="9.140625" style="1"/>
    <col min="4606" max="4606" width="4.5703125" style="1" customWidth="1"/>
    <col min="4607" max="4607" width="12.7109375" style="1" customWidth="1"/>
    <col min="4608" max="4608" width="16.85546875" style="1" customWidth="1"/>
    <col min="4609" max="4609" width="9.140625" style="1"/>
    <col min="4610" max="4613" width="8.5703125" style="1" customWidth="1"/>
    <col min="4614" max="4615" width="5.85546875" style="1" customWidth="1"/>
    <col min="4616" max="4861" width="9.140625" style="1"/>
    <col min="4862" max="4862" width="4.5703125" style="1" customWidth="1"/>
    <col min="4863" max="4863" width="12.7109375" style="1" customWidth="1"/>
    <col min="4864" max="4864" width="16.85546875" style="1" customWidth="1"/>
    <col min="4865" max="4865" width="9.140625" style="1"/>
    <col min="4866" max="4869" width="8.5703125" style="1" customWidth="1"/>
    <col min="4870" max="4871" width="5.85546875" style="1" customWidth="1"/>
    <col min="4872" max="5117" width="9.140625" style="1"/>
    <col min="5118" max="5118" width="4.5703125" style="1" customWidth="1"/>
    <col min="5119" max="5119" width="12.7109375" style="1" customWidth="1"/>
    <col min="5120" max="5120" width="16.85546875" style="1" customWidth="1"/>
    <col min="5121" max="5121" width="9.140625" style="1"/>
    <col min="5122" max="5125" width="8.5703125" style="1" customWidth="1"/>
    <col min="5126" max="5127" width="5.85546875" style="1" customWidth="1"/>
    <col min="5128" max="5373" width="9.140625" style="1"/>
    <col min="5374" max="5374" width="4.5703125" style="1" customWidth="1"/>
    <col min="5375" max="5375" width="12.7109375" style="1" customWidth="1"/>
    <col min="5376" max="5376" width="16.85546875" style="1" customWidth="1"/>
    <col min="5377" max="5377" width="9.140625" style="1"/>
    <col min="5378" max="5381" width="8.5703125" style="1" customWidth="1"/>
    <col min="5382" max="5383" width="5.85546875" style="1" customWidth="1"/>
    <col min="5384" max="5629" width="9.140625" style="1"/>
    <col min="5630" max="5630" width="4.5703125" style="1" customWidth="1"/>
    <col min="5631" max="5631" width="12.7109375" style="1" customWidth="1"/>
    <col min="5632" max="5632" width="16.85546875" style="1" customWidth="1"/>
    <col min="5633" max="5633" width="9.140625" style="1"/>
    <col min="5634" max="5637" width="8.5703125" style="1" customWidth="1"/>
    <col min="5638" max="5639" width="5.85546875" style="1" customWidth="1"/>
    <col min="5640" max="5885" width="9.140625" style="1"/>
    <col min="5886" max="5886" width="4.5703125" style="1" customWidth="1"/>
    <col min="5887" max="5887" width="12.7109375" style="1" customWidth="1"/>
    <col min="5888" max="5888" width="16.85546875" style="1" customWidth="1"/>
    <col min="5889" max="5889" width="9.140625" style="1"/>
    <col min="5890" max="5893" width="8.5703125" style="1" customWidth="1"/>
    <col min="5894" max="5895" width="5.85546875" style="1" customWidth="1"/>
    <col min="5896" max="6141" width="9.140625" style="1"/>
    <col min="6142" max="6142" width="4.5703125" style="1" customWidth="1"/>
    <col min="6143" max="6143" width="12.7109375" style="1" customWidth="1"/>
    <col min="6144" max="6144" width="16.85546875" style="1" customWidth="1"/>
    <col min="6145" max="6145" width="9.140625" style="1"/>
    <col min="6146" max="6149" width="8.5703125" style="1" customWidth="1"/>
    <col min="6150" max="6151" width="5.85546875" style="1" customWidth="1"/>
    <col min="6152" max="6397" width="9.140625" style="1"/>
    <col min="6398" max="6398" width="4.5703125" style="1" customWidth="1"/>
    <col min="6399" max="6399" width="12.7109375" style="1" customWidth="1"/>
    <col min="6400" max="6400" width="16.85546875" style="1" customWidth="1"/>
    <col min="6401" max="6401" width="9.140625" style="1"/>
    <col min="6402" max="6405" width="8.5703125" style="1" customWidth="1"/>
    <col min="6406" max="6407" width="5.85546875" style="1" customWidth="1"/>
    <col min="6408" max="6653" width="9.140625" style="1"/>
    <col min="6654" max="6654" width="4.5703125" style="1" customWidth="1"/>
    <col min="6655" max="6655" width="12.7109375" style="1" customWidth="1"/>
    <col min="6656" max="6656" width="16.85546875" style="1" customWidth="1"/>
    <col min="6657" max="6657" width="9.140625" style="1"/>
    <col min="6658" max="6661" width="8.5703125" style="1" customWidth="1"/>
    <col min="6662" max="6663" width="5.85546875" style="1" customWidth="1"/>
    <col min="6664" max="6909" width="9.140625" style="1"/>
    <col min="6910" max="6910" width="4.5703125" style="1" customWidth="1"/>
    <col min="6911" max="6911" width="12.7109375" style="1" customWidth="1"/>
    <col min="6912" max="6912" width="16.85546875" style="1" customWidth="1"/>
    <col min="6913" max="6913" width="9.140625" style="1"/>
    <col min="6914" max="6917" width="8.5703125" style="1" customWidth="1"/>
    <col min="6918" max="6919" width="5.85546875" style="1" customWidth="1"/>
    <col min="6920" max="7165" width="9.140625" style="1"/>
    <col min="7166" max="7166" width="4.5703125" style="1" customWidth="1"/>
    <col min="7167" max="7167" width="12.7109375" style="1" customWidth="1"/>
    <col min="7168" max="7168" width="16.85546875" style="1" customWidth="1"/>
    <col min="7169" max="7169" width="9.140625" style="1"/>
    <col min="7170" max="7173" width="8.5703125" style="1" customWidth="1"/>
    <col min="7174" max="7175" width="5.85546875" style="1" customWidth="1"/>
    <col min="7176" max="7421" width="9.140625" style="1"/>
    <col min="7422" max="7422" width="4.5703125" style="1" customWidth="1"/>
    <col min="7423" max="7423" width="12.7109375" style="1" customWidth="1"/>
    <col min="7424" max="7424" width="16.85546875" style="1" customWidth="1"/>
    <col min="7425" max="7425" width="9.140625" style="1"/>
    <col min="7426" max="7429" width="8.5703125" style="1" customWidth="1"/>
    <col min="7430" max="7431" width="5.85546875" style="1" customWidth="1"/>
    <col min="7432" max="7677" width="9.140625" style="1"/>
    <col min="7678" max="7678" width="4.5703125" style="1" customWidth="1"/>
    <col min="7679" max="7679" width="12.7109375" style="1" customWidth="1"/>
    <col min="7680" max="7680" width="16.85546875" style="1" customWidth="1"/>
    <col min="7681" max="7681" width="9.140625" style="1"/>
    <col min="7682" max="7685" width="8.5703125" style="1" customWidth="1"/>
    <col min="7686" max="7687" width="5.85546875" style="1" customWidth="1"/>
    <col min="7688" max="7933" width="9.140625" style="1"/>
    <col min="7934" max="7934" width="4.5703125" style="1" customWidth="1"/>
    <col min="7935" max="7935" width="12.7109375" style="1" customWidth="1"/>
    <col min="7936" max="7936" width="16.85546875" style="1" customWidth="1"/>
    <col min="7937" max="7937" width="9.140625" style="1"/>
    <col min="7938" max="7941" width="8.5703125" style="1" customWidth="1"/>
    <col min="7942" max="7943" width="5.85546875" style="1" customWidth="1"/>
    <col min="7944" max="8189" width="9.140625" style="1"/>
    <col min="8190" max="8190" width="4.5703125" style="1" customWidth="1"/>
    <col min="8191" max="8191" width="12.7109375" style="1" customWidth="1"/>
    <col min="8192" max="8192" width="16.85546875" style="1" customWidth="1"/>
    <col min="8193" max="8193" width="9.140625" style="1"/>
    <col min="8194" max="8197" width="8.5703125" style="1" customWidth="1"/>
    <col min="8198" max="8199" width="5.85546875" style="1" customWidth="1"/>
    <col min="8200" max="8445" width="9.140625" style="1"/>
    <col min="8446" max="8446" width="4.5703125" style="1" customWidth="1"/>
    <col min="8447" max="8447" width="12.7109375" style="1" customWidth="1"/>
    <col min="8448" max="8448" width="16.85546875" style="1" customWidth="1"/>
    <col min="8449" max="8449" width="9.140625" style="1"/>
    <col min="8450" max="8453" width="8.5703125" style="1" customWidth="1"/>
    <col min="8454" max="8455" width="5.85546875" style="1" customWidth="1"/>
    <col min="8456" max="8701" width="9.140625" style="1"/>
    <col min="8702" max="8702" width="4.5703125" style="1" customWidth="1"/>
    <col min="8703" max="8703" width="12.7109375" style="1" customWidth="1"/>
    <col min="8704" max="8704" width="16.85546875" style="1" customWidth="1"/>
    <col min="8705" max="8705" width="9.140625" style="1"/>
    <col min="8706" max="8709" width="8.5703125" style="1" customWidth="1"/>
    <col min="8710" max="8711" width="5.85546875" style="1" customWidth="1"/>
    <col min="8712" max="8957" width="9.140625" style="1"/>
    <col min="8958" max="8958" width="4.5703125" style="1" customWidth="1"/>
    <col min="8959" max="8959" width="12.7109375" style="1" customWidth="1"/>
    <col min="8960" max="8960" width="16.85546875" style="1" customWidth="1"/>
    <col min="8961" max="8961" width="9.140625" style="1"/>
    <col min="8962" max="8965" width="8.5703125" style="1" customWidth="1"/>
    <col min="8966" max="8967" width="5.85546875" style="1" customWidth="1"/>
    <col min="8968" max="9213" width="9.140625" style="1"/>
    <col min="9214" max="9214" width="4.5703125" style="1" customWidth="1"/>
    <col min="9215" max="9215" width="12.7109375" style="1" customWidth="1"/>
    <col min="9216" max="9216" width="16.85546875" style="1" customWidth="1"/>
    <col min="9217" max="9217" width="9.140625" style="1"/>
    <col min="9218" max="9221" width="8.5703125" style="1" customWidth="1"/>
    <col min="9222" max="9223" width="5.85546875" style="1" customWidth="1"/>
    <col min="9224" max="9469" width="9.140625" style="1"/>
    <col min="9470" max="9470" width="4.5703125" style="1" customWidth="1"/>
    <col min="9471" max="9471" width="12.7109375" style="1" customWidth="1"/>
    <col min="9472" max="9472" width="16.85546875" style="1" customWidth="1"/>
    <col min="9473" max="9473" width="9.140625" style="1"/>
    <col min="9474" max="9477" width="8.5703125" style="1" customWidth="1"/>
    <col min="9478" max="9479" width="5.85546875" style="1" customWidth="1"/>
    <col min="9480" max="9725" width="9.140625" style="1"/>
    <col min="9726" max="9726" width="4.5703125" style="1" customWidth="1"/>
    <col min="9727" max="9727" width="12.7109375" style="1" customWidth="1"/>
    <col min="9728" max="9728" width="16.85546875" style="1" customWidth="1"/>
    <col min="9729" max="9729" width="9.140625" style="1"/>
    <col min="9730" max="9733" width="8.5703125" style="1" customWidth="1"/>
    <col min="9734" max="9735" width="5.85546875" style="1" customWidth="1"/>
    <col min="9736" max="9981" width="9.140625" style="1"/>
    <col min="9982" max="9982" width="4.5703125" style="1" customWidth="1"/>
    <col min="9983" max="9983" width="12.7109375" style="1" customWidth="1"/>
    <col min="9984" max="9984" width="16.85546875" style="1" customWidth="1"/>
    <col min="9985" max="9985" width="9.140625" style="1"/>
    <col min="9986" max="9989" width="8.5703125" style="1" customWidth="1"/>
    <col min="9990" max="9991" width="5.85546875" style="1" customWidth="1"/>
    <col min="9992" max="10237" width="9.140625" style="1"/>
    <col min="10238" max="10238" width="4.5703125" style="1" customWidth="1"/>
    <col min="10239" max="10239" width="12.7109375" style="1" customWidth="1"/>
    <col min="10240" max="10240" width="16.85546875" style="1" customWidth="1"/>
    <col min="10241" max="10241" width="9.140625" style="1"/>
    <col min="10242" max="10245" width="8.5703125" style="1" customWidth="1"/>
    <col min="10246" max="10247" width="5.85546875" style="1" customWidth="1"/>
    <col min="10248" max="10493" width="9.140625" style="1"/>
    <col min="10494" max="10494" width="4.5703125" style="1" customWidth="1"/>
    <col min="10495" max="10495" width="12.7109375" style="1" customWidth="1"/>
    <col min="10496" max="10496" width="16.85546875" style="1" customWidth="1"/>
    <col min="10497" max="10497" width="9.140625" style="1"/>
    <col min="10498" max="10501" width="8.5703125" style="1" customWidth="1"/>
    <col min="10502" max="10503" width="5.85546875" style="1" customWidth="1"/>
    <col min="10504" max="10749" width="9.140625" style="1"/>
    <col min="10750" max="10750" width="4.5703125" style="1" customWidth="1"/>
    <col min="10751" max="10751" width="12.7109375" style="1" customWidth="1"/>
    <col min="10752" max="10752" width="16.85546875" style="1" customWidth="1"/>
    <col min="10753" max="10753" width="9.140625" style="1"/>
    <col min="10754" max="10757" width="8.5703125" style="1" customWidth="1"/>
    <col min="10758" max="10759" width="5.85546875" style="1" customWidth="1"/>
    <col min="10760" max="11005" width="9.140625" style="1"/>
    <col min="11006" max="11006" width="4.5703125" style="1" customWidth="1"/>
    <col min="11007" max="11007" width="12.7109375" style="1" customWidth="1"/>
    <col min="11008" max="11008" width="16.85546875" style="1" customWidth="1"/>
    <col min="11009" max="11009" width="9.140625" style="1"/>
    <col min="11010" max="11013" width="8.5703125" style="1" customWidth="1"/>
    <col min="11014" max="11015" width="5.85546875" style="1" customWidth="1"/>
    <col min="11016" max="11261" width="9.140625" style="1"/>
    <col min="11262" max="11262" width="4.5703125" style="1" customWidth="1"/>
    <col min="11263" max="11263" width="12.7109375" style="1" customWidth="1"/>
    <col min="11264" max="11264" width="16.85546875" style="1" customWidth="1"/>
    <col min="11265" max="11265" width="9.140625" style="1"/>
    <col min="11266" max="11269" width="8.5703125" style="1" customWidth="1"/>
    <col min="11270" max="11271" width="5.85546875" style="1" customWidth="1"/>
    <col min="11272" max="11517" width="9.140625" style="1"/>
    <col min="11518" max="11518" width="4.5703125" style="1" customWidth="1"/>
    <col min="11519" max="11519" width="12.7109375" style="1" customWidth="1"/>
    <col min="11520" max="11520" width="16.85546875" style="1" customWidth="1"/>
    <col min="11521" max="11521" width="9.140625" style="1"/>
    <col min="11522" max="11525" width="8.5703125" style="1" customWidth="1"/>
    <col min="11526" max="11527" width="5.85546875" style="1" customWidth="1"/>
    <col min="11528" max="11773" width="9.140625" style="1"/>
    <col min="11774" max="11774" width="4.5703125" style="1" customWidth="1"/>
    <col min="11775" max="11775" width="12.7109375" style="1" customWidth="1"/>
    <col min="11776" max="11776" width="16.85546875" style="1" customWidth="1"/>
    <col min="11777" max="11777" width="9.140625" style="1"/>
    <col min="11778" max="11781" width="8.5703125" style="1" customWidth="1"/>
    <col min="11782" max="11783" width="5.85546875" style="1" customWidth="1"/>
    <col min="11784" max="12029" width="9.140625" style="1"/>
    <col min="12030" max="12030" width="4.5703125" style="1" customWidth="1"/>
    <col min="12031" max="12031" width="12.7109375" style="1" customWidth="1"/>
    <col min="12032" max="12032" width="16.85546875" style="1" customWidth="1"/>
    <col min="12033" max="12033" width="9.140625" style="1"/>
    <col min="12034" max="12037" width="8.5703125" style="1" customWidth="1"/>
    <col min="12038" max="12039" width="5.85546875" style="1" customWidth="1"/>
    <col min="12040" max="12285" width="9.140625" style="1"/>
    <col min="12286" max="12286" width="4.5703125" style="1" customWidth="1"/>
    <col min="12287" max="12287" width="12.7109375" style="1" customWidth="1"/>
    <col min="12288" max="12288" width="16.85546875" style="1" customWidth="1"/>
    <col min="12289" max="12289" width="9.140625" style="1"/>
    <col min="12290" max="12293" width="8.5703125" style="1" customWidth="1"/>
    <col min="12294" max="12295" width="5.85546875" style="1" customWidth="1"/>
    <col min="12296" max="12541" width="9.140625" style="1"/>
    <col min="12542" max="12542" width="4.5703125" style="1" customWidth="1"/>
    <col min="12543" max="12543" width="12.7109375" style="1" customWidth="1"/>
    <col min="12544" max="12544" width="16.85546875" style="1" customWidth="1"/>
    <col min="12545" max="12545" width="9.140625" style="1"/>
    <col min="12546" max="12549" width="8.5703125" style="1" customWidth="1"/>
    <col min="12550" max="12551" width="5.85546875" style="1" customWidth="1"/>
    <col min="12552" max="12797" width="9.140625" style="1"/>
    <col min="12798" max="12798" width="4.5703125" style="1" customWidth="1"/>
    <col min="12799" max="12799" width="12.7109375" style="1" customWidth="1"/>
    <col min="12800" max="12800" width="16.85546875" style="1" customWidth="1"/>
    <col min="12801" max="12801" width="9.140625" style="1"/>
    <col min="12802" max="12805" width="8.5703125" style="1" customWidth="1"/>
    <col min="12806" max="12807" width="5.85546875" style="1" customWidth="1"/>
    <col min="12808" max="13053" width="9.140625" style="1"/>
    <col min="13054" max="13054" width="4.5703125" style="1" customWidth="1"/>
    <col min="13055" max="13055" width="12.7109375" style="1" customWidth="1"/>
    <col min="13056" max="13056" width="16.85546875" style="1" customWidth="1"/>
    <col min="13057" max="13057" width="9.140625" style="1"/>
    <col min="13058" max="13061" width="8.5703125" style="1" customWidth="1"/>
    <col min="13062" max="13063" width="5.85546875" style="1" customWidth="1"/>
    <col min="13064" max="13309" width="9.140625" style="1"/>
    <col min="13310" max="13310" width="4.5703125" style="1" customWidth="1"/>
    <col min="13311" max="13311" width="12.7109375" style="1" customWidth="1"/>
    <col min="13312" max="13312" width="16.85546875" style="1" customWidth="1"/>
    <col min="13313" max="13313" width="9.140625" style="1"/>
    <col min="13314" max="13317" width="8.5703125" style="1" customWidth="1"/>
    <col min="13318" max="13319" width="5.85546875" style="1" customWidth="1"/>
    <col min="13320" max="13565" width="9.140625" style="1"/>
    <col min="13566" max="13566" width="4.5703125" style="1" customWidth="1"/>
    <col min="13567" max="13567" width="12.7109375" style="1" customWidth="1"/>
    <col min="13568" max="13568" width="16.85546875" style="1" customWidth="1"/>
    <col min="13569" max="13569" width="9.140625" style="1"/>
    <col min="13570" max="13573" width="8.5703125" style="1" customWidth="1"/>
    <col min="13574" max="13575" width="5.85546875" style="1" customWidth="1"/>
    <col min="13576" max="13821" width="9.140625" style="1"/>
    <col min="13822" max="13822" width="4.5703125" style="1" customWidth="1"/>
    <col min="13823" max="13823" width="12.7109375" style="1" customWidth="1"/>
    <col min="13824" max="13824" width="16.85546875" style="1" customWidth="1"/>
    <col min="13825" max="13825" width="9.140625" style="1"/>
    <col min="13826" max="13829" width="8.5703125" style="1" customWidth="1"/>
    <col min="13830" max="13831" width="5.85546875" style="1" customWidth="1"/>
    <col min="13832" max="14077" width="9.140625" style="1"/>
    <col min="14078" max="14078" width="4.5703125" style="1" customWidth="1"/>
    <col min="14079" max="14079" width="12.7109375" style="1" customWidth="1"/>
    <col min="14080" max="14080" width="16.85546875" style="1" customWidth="1"/>
    <col min="14081" max="14081" width="9.140625" style="1"/>
    <col min="14082" max="14085" width="8.5703125" style="1" customWidth="1"/>
    <col min="14086" max="14087" width="5.85546875" style="1" customWidth="1"/>
    <col min="14088" max="14333" width="9.140625" style="1"/>
    <col min="14334" max="14334" width="4.5703125" style="1" customWidth="1"/>
    <col min="14335" max="14335" width="12.7109375" style="1" customWidth="1"/>
    <col min="14336" max="14336" width="16.85546875" style="1" customWidth="1"/>
    <col min="14337" max="14337" width="9.140625" style="1"/>
    <col min="14338" max="14341" width="8.5703125" style="1" customWidth="1"/>
    <col min="14342" max="14343" width="5.85546875" style="1" customWidth="1"/>
    <col min="14344" max="14589" width="9.140625" style="1"/>
    <col min="14590" max="14590" width="4.5703125" style="1" customWidth="1"/>
    <col min="14591" max="14591" width="12.7109375" style="1" customWidth="1"/>
    <col min="14592" max="14592" width="16.85546875" style="1" customWidth="1"/>
    <col min="14593" max="14593" width="9.140625" style="1"/>
    <col min="14594" max="14597" width="8.5703125" style="1" customWidth="1"/>
    <col min="14598" max="14599" width="5.85546875" style="1" customWidth="1"/>
    <col min="14600" max="14845" width="9.140625" style="1"/>
    <col min="14846" max="14846" width="4.5703125" style="1" customWidth="1"/>
    <col min="14847" max="14847" width="12.7109375" style="1" customWidth="1"/>
    <col min="14848" max="14848" width="16.85546875" style="1" customWidth="1"/>
    <col min="14849" max="14849" width="9.140625" style="1"/>
    <col min="14850" max="14853" width="8.5703125" style="1" customWidth="1"/>
    <col min="14854" max="14855" width="5.85546875" style="1" customWidth="1"/>
    <col min="14856" max="15101" width="9.140625" style="1"/>
    <col min="15102" max="15102" width="4.5703125" style="1" customWidth="1"/>
    <col min="15103" max="15103" width="12.7109375" style="1" customWidth="1"/>
    <col min="15104" max="15104" width="16.85546875" style="1" customWidth="1"/>
    <col min="15105" max="15105" width="9.140625" style="1"/>
    <col min="15106" max="15109" width="8.5703125" style="1" customWidth="1"/>
    <col min="15110" max="15111" width="5.85546875" style="1" customWidth="1"/>
    <col min="15112" max="15357" width="9.140625" style="1"/>
    <col min="15358" max="15358" width="4.5703125" style="1" customWidth="1"/>
    <col min="15359" max="15359" width="12.7109375" style="1" customWidth="1"/>
    <col min="15360" max="15360" width="16.85546875" style="1" customWidth="1"/>
    <col min="15361" max="15361" width="9.140625" style="1"/>
    <col min="15362" max="15365" width="8.5703125" style="1" customWidth="1"/>
    <col min="15366" max="15367" width="5.85546875" style="1" customWidth="1"/>
    <col min="15368" max="15613" width="9.140625" style="1"/>
    <col min="15614" max="15614" width="4.5703125" style="1" customWidth="1"/>
    <col min="15615" max="15615" width="12.7109375" style="1" customWidth="1"/>
    <col min="15616" max="15616" width="16.85546875" style="1" customWidth="1"/>
    <col min="15617" max="15617" width="9.140625" style="1"/>
    <col min="15618" max="15621" width="8.5703125" style="1" customWidth="1"/>
    <col min="15622" max="15623" width="5.85546875" style="1" customWidth="1"/>
    <col min="15624" max="15869" width="9.140625" style="1"/>
    <col min="15870" max="15870" width="4.5703125" style="1" customWidth="1"/>
    <col min="15871" max="15871" width="12.7109375" style="1" customWidth="1"/>
    <col min="15872" max="15872" width="16.85546875" style="1" customWidth="1"/>
    <col min="15873" max="15873" width="9.140625" style="1"/>
    <col min="15874" max="15877" width="8.5703125" style="1" customWidth="1"/>
    <col min="15878" max="15879" width="5.85546875" style="1" customWidth="1"/>
    <col min="15880" max="16125" width="9.140625" style="1"/>
    <col min="16126" max="16126" width="4.5703125" style="1" customWidth="1"/>
    <col min="16127" max="16127" width="12.7109375" style="1" customWidth="1"/>
    <col min="16128" max="16128" width="16.85546875" style="1" customWidth="1"/>
    <col min="16129" max="16129" width="9.140625" style="1"/>
    <col min="16130" max="16133" width="8.5703125" style="1" customWidth="1"/>
    <col min="16134" max="16135" width="5.85546875" style="1" customWidth="1"/>
    <col min="16136" max="16384" width="9.140625" style="1"/>
  </cols>
  <sheetData>
    <row r="1" spans="1:19" ht="15" customHeight="1" x14ac:dyDescent="0.2">
      <c r="B1" s="2" t="s">
        <v>107</v>
      </c>
      <c r="C1" s="2"/>
      <c r="D1" s="31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</row>
    <row r="2" spans="1:19" ht="18.75" customHeight="1" x14ac:dyDescent="0.2">
      <c r="A2" s="222" t="s">
        <v>124</v>
      </c>
      <c r="B2" s="222"/>
      <c r="C2" s="222"/>
      <c r="D2" s="222"/>
      <c r="E2" s="222"/>
      <c r="F2" s="222"/>
      <c r="G2" s="222"/>
      <c r="H2" s="222"/>
      <c r="I2" s="222"/>
      <c r="J2" s="222"/>
      <c r="K2" s="222"/>
      <c r="L2" s="222"/>
      <c r="M2" s="222"/>
      <c r="N2" s="222"/>
      <c r="O2" s="222"/>
      <c r="P2" s="222"/>
      <c r="Q2" s="222"/>
      <c r="R2" s="222"/>
      <c r="S2" s="222"/>
    </row>
    <row r="3" spans="1:19" ht="14.25" customHeight="1" x14ac:dyDescent="0.2">
      <c r="H3" s="34"/>
      <c r="I3" s="231" t="s">
        <v>122</v>
      </c>
      <c r="J3" s="231"/>
      <c r="K3" s="231"/>
      <c r="L3" s="231"/>
      <c r="M3" s="231"/>
      <c r="N3" s="231"/>
      <c r="O3" s="231"/>
      <c r="P3" s="231"/>
      <c r="Q3" s="231"/>
      <c r="R3" s="231"/>
      <c r="S3" s="231"/>
    </row>
    <row r="4" spans="1:19" ht="15" customHeight="1" x14ac:dyDescent="0.2">
      <c r="A4" s="226" t="s">
        <v>1</v>
      </c>
      <c r="B4" s="236" t="s">
        <v>2</v>
      </c>
      <c r="C4" s="237"/>
      <c r="D4" s="240" t="s">
        <v>3</v>
      </c>
      <c r="E4" s="242">
        <v>2008</v>
      </c>
      <c r="F4" s="242">
        <v>2009</v>
      </c>
      <c r="G4" s="225">
        <v>2010</v>
      </c>
      <c r="H4" s="225">
        <v>2011</v>
      </c>
      <c r="I4" s="225">
        <v>2012</v>
      </c>
      <c r="J4" s="225">
        <v>2013</v>
      </c>
      <c r="K4" s="225">
        <v>2014</v>
      </c>
      <c r="L4" s="225">
        <v>2015</v>
      </c>
      <c r="M4" s="226">
        <v>2016</v>
      </c>
      <c r="N4" s="225">
        <v>2017</v>
      </c>
      <c r="O4" s="225">
        <v>2018</v>
      </c>
      <c r="P4" s="225">
        <v>2019</v>
      </c>
      <c r="Q4" s="225">
        <v>2020</v>
      </c>
      <c r="R4" s="216" t="s">
        <v>123</v>
      </c>
      <c r="S4" s="217"/>
    </row>
    <row r="5" spans="1:19" ht="15" customHeight="1" x14ac:dyDescent="0.2">
      <c r="A5" s="227"/>
      <c r="B5" s="238"/>
      <c r="C5" s="239"/>
      <c r="D5" s="241"/>
      <c r="E5" s="243"/>
      <c r="F5" s="243"/>
      <c r="G5" s="225"/>
      <c r="H5" s="225"/>
      <c r="I5" s="225"/>
      <c r="J5" s="225"/>
      <c r="K5" s="225"/>
      <c r="L5" s="225"/>
      <c r="M5" s="227"/>
      <c r="N5" s="225"/>
      <c r="O5" s="225"/>
      <c r="P5" s="225"/>
      <c r="Q5" s="225"/>
      <c r="R5" s="123" t="s">
        <v>4</v>
      </c>
      <c r="S5" s="123" t="s">
        <v>5</v>
      </c>
    </row>
    <row r="6" spans="1:19" ht="13.5" customHeight="1" x14ac:dyDescent="0.2">
      <c r="A6" s="122">
        <v>1</v>
      </c>
      <c r="B6" s="246" t="s">
        <v>6</v>
      </c>
      <c r="C6" s="247"/>
      <c r="D6" s="120" t="s">
        <v>7</v>
      </c>
      <c r="E6" s="35">
        <v>3</v>
      </c>
      <c r="F6" s="35">
        <v>3</v>
      </c>
      <c r="G6" s="35">
        <v>3</v>
      </c>
      <c r="H6" s="35">
        <v>3</v>
      </c>
      <c r="I6" s="35">
        <v>3</v>
      </c>
      <c r="J6" s="35">
        <v>3</v>
      </c>
      <c r="K6" s="35">
        <v>3</v>
      </c>
      <c r="L6" s="35">
        <v>3</v>
      </c>
      <c r="M6" s="35">
        <v>3</v>
      </c>
      <c r="N6" s="35">
        <v>3</v>
      </c>
      <c r="O6" s="35">
        <v>3</v>
      </c>
      <c r="P6" s="35">
        <v>3</v>
      </c>
      <c r="Q6" s="35">
        <v>3</v>
      </c>
      <c r="R6" s="147">
        <f>Q6-P6</f>
        <v>0</v>
      </c>
      <c r="S6" s="127">
        <f>Q6/P6*100</f>
        <v>100</v>
      </c>
    </row>
    <row r="7" spans="1:19" ht="13.5" customHeight="1" x14ac:dyDescent="0.2">
      <c r="A7" s="122">
        <v>2</v>
      </c>
      <c r="B7" s="246" t="s">
        <v>8</v>
      </c>
      <c r="C7" s="247"/>
      <c r="D7" s="120" t="s">
        <v>9</v>
      </c>
      <c r="E7" s="35">
        <v>3523</v>
      </c>
      <c r="F7" s="35">
        <v>3523</v>
      </c>
      <c r="G7" s="35">
        <v>3523</v>
      </c>
      <c r="H7" s="35">
        <v>3523</v>
      </c>
      <c r="I7" s="35">
        <v>3523</v>
      </c>
      <c r="J7" s="35">
        <v>3523</v>
      </c>
      <c r="K7" s="35">
        <v>3523</v>
      </c>
      <c r="L7" s="35">
        <v>3523</v>
      </c>
      <c r="M7" s="35">
        <v>3523</v>
      </c>
      <c r="N7" s="35">
        <v>3523</v>
      </c>
      <c r="O7" s="35">
        <v>3523</v>
      </c>
      <c r="P7" s="35">
        <v>3523</v>
      </c>
      <c r="Q7" s="35">
        <v>3523</v>
      </c>
      <c r="R7" s="147">
        <f t="shared" ref="R7:R70" si="0">Q7-P7</f>
        <v>0</v>
      </c>
      <c r="S7" s="127">
        <f t="shared" ref="S7:S70" si="1">Q7/P7*100</f>
        <v>100</v>
      </c>
    </row>
    <row r="8" spans="1:19" ht="13.5" customHeight="1" x14ac:dyDescent="0.2">
      <c r="A8" s="122">
        <v>3</v>
      </c>
      <c r="B8" s="246" t="s">
        <v>10</v>
      </c>
      <c r="C8" s="247"/>
      <c r="D8" s="120" t="s">
        <v>11</v>
      </c>
      <c r="E8" s="35">
        <v>212</v>
      </c>
      <c r="F8" s="35">
        <v>212</v>
      </c>
      <c r="G8" s="35">
        <v>212</v>
      </c>
      <c r="H8" s="35">
        <v>212</v>
      </c>
      <c r="I8" s="35">
        <v>212</v>
      </c>
      <c r="J8" s="35">
        <v>212</v>
      </c>
      <c r="K8" s="35">
        <v>212</v>
      </c>
      <c r="L8" s="35">
        <v>212</v>
      </c>
      <c r="M8" s="35">
        <v>212</v>
      </c>
      <c r="N8" s="35">
        <v>212</v>
      </c>
      <c r="O8" s="35">
        <v>212</v>
      </c>
      <c r="P8" s="35">
        <v>212</v>
      </c>
      <c r="Q8" s="35">
        <v>212</v>
      </c>
      <c r="R8" s="147">
        <f t="shared" si="0"/>
        <v>0</v>
      </c>
      <c r="S8" s="127">
        <f t="shared" si="1"/>
        <v>100</v>
      </c>
    </row>
    <row r="9" spans="1:19" ht="18" customHeight="1" x14ac:dyDescent="0.2">
      <c r="A9" s="8">
        <v>4</v>
      </c>
      <c r="B9" s="244" t="s">
        <v>12</v>
      </c>
      <c r="C9" s="245"/>
      <c r="D9" s="9" t="s">
        <v>13</v>
      </c>
      <c r="E9" s="50">
        <v>390</v>
      </c>
      <c r="F9" s="50">
        <v>404</v>
      </c>
      <c r="G9" s="38">
        <v>411</v>
      </c>
      <c r="H9" s="38">
        <v>424</v>
      </c>
      <c r="I9" s="38">
        <v>429</v>
      </c>
      <c r="J9" s="38">
        <v>438</v>
      </c>
      <c r="K9" s="38">
        <v>438</v>
      </c>
      <c r="L9" s="36">
        <v>458</v>
      </c>
      <c r="M9" s="36">
        <f>M10+M11</f>
        <v>468</v>
      </c>
      <c r="N9" s="108">
        <f>N10+N11</f>
        <v>480</v>
      </c>
      <c r="O9" s="108">
        <f t="shared" ref="O9:Q9" si="2">O10+O11</f>
        <v>486</v>
      </c>
      <c r="P9" s="108">
        <f t="shared" si="2"/>
        <v>488</v>
      </c>
      <c r="Q9" s="10">
        <f t="shared" si="2"/>
        <v>476</v>
      </c>
      <c r="R9" s="147">
        <f t="shared" si="0"/>
        <v>-12</v>
      </c>
      <c r="S9" s="127">
        <f t="shared" si="1"/>
        <v>97.540983606557376</v>
      </c>
    </row>
    <row r="10" spans="1:19" ht="13.5" customHeight="1" x14ac:dyDescent="0.2">
      <c r="A10" s="122">
        <v>5</v>
      </c>
      <c r="B10" s="246" t="s">
        <v>14</v>
      </c>
      <c r="C10" s="247"/>
      <c r="D10" s="120" t="s">
        <v>13</v>
      </c>
      <c r="E10" s="49">
        <v>92</v>
      </c>
      <c r="F10" s="49">
        <v>100</v>
      </c>
      <c r="G10" s="36">
        <v>103</v>
      </c>
      <c r="H10" s="36">
        <v>111</v>
      </c>
      <c r="I10" s="36">
        <v>114</v>
      </c>
      <c r="J10" s="36">
        <v>117</v>
      </c>
      <c r="K10" s="36">
        <v>124</v>
      </c>
      <c r="L10" s="36">
        <v>134</v>
      </c>
      <c r="M10" s="36">
        <v>204</v>
      </c>
      <c r="N10" s="66">
        <v>225</v>
      </c>
      <c r="O10" s="66">
        <v>136</v>
      </c>
      <c r="P10" s="66">
        <v>131</v>
      </c>
      <c r="Q10" s="7">
        <v>106</v>
      </c>
      <c r="R10" s="147">
        <f t="shared" si="0"/>
        <v>-25</v>
      </c>
      <c r="S10" s="127">
        <f t="shared" si="1"/>
        <v>80.916030534351151</v>
      </c>
    </row>
    <row r="11" spans="1:19" ht="13.5" customHeight="1" x14ac:dyDescent="0.2">
      <c r="A11" s="122">
        <v>6</v>
      </c>
      <c r="B11" s="246" t="s">
        <v>15</v>
      </c>
      <c r="C11" s="247"/>
      <c r="D11" s="120" t="s">
        <v>13</v>
      </c>
      <c r="E11" s="35">
        <f>E9-E10</f>
        <v>298</v>
      </c>
      <c r="F11" s="35">
        <v>304</v>
      </c>
      <c r="G11" s="36">
        <v>308</v>
      </c>
      <c r="H11" s="36">
        <v>313</v>
      </c>
      <c r="I11" s="36">
        <v>315</v>
      </c>
      <c r="J11" s="36">
        <v>321</v>
      </c>
      <c r="K11" s="36">
        <v>314</v>
      </c>
      <c r="L11" s="36">
        <v>324</v>
      </c>
      <c r="M11" s="36">
        <v>264</v>
      </c>
      <c r="N11" s="66">
        <v>255</v>
      </c>
      <c r="O11" s="66">
        <v>350</v>
      </c>
      <c r="P11" s="66">
        <v>357</v>
      </c>
      <c r="Q11" s="7">
        <v>370</v>
      </c>
      <c r="R11" s="147">
        <f t="shared" si="0"/>
        <v>13</v>
      </c>
      <c r="S11" s="127">
        <f t="shared" si="1"/>
        <v>103.64145658263307</v>
      </c>
    </row>
    <row r="12" spans="1:19" ht="13.5" customHeight="1" x14ac:dyDescent="0.2">
      <c r="A12" s="122">
        <v>7</v>
      </c>
      <c r="B12" s="246" t="s">
        <v>16</v>
      </c>
      <c r="C12" s="247"/>
      <c r="D12" s="120" t="s">
        <v>17</v>
      </c>
      <c r="E12" s="37">
        <f t="shared" ref="E12:Q12" si="3">E11/E9*100</f>
        <v>76.410256410256409</v>
      </c>
      <c r="F12" s="37">
        <v>75.247524752475243</v>
      </c>
      <c r="G12" s="37">
        <f t="shared" si="3"/>
        <v>74.93917274939173</v>
      </c>
      <c r="H12" s="37">
        <f t="shared" si="3"/>
        <v>73.820754716981128</v>
      </c>
      <c r="I12" s="37">
        <f t="shared" si="3"/>
        <v>73.426573426573427</v>
      </c>
      <c r="J12" s="37">
        <f t="shared" si="3"/>
        <v>73.287671232876718</v>
      </c>
      <c r="K12" s="37">
        <f t="shared" si="3"/>
        <v>71.689497716894977</v>
      </c>
      <c r="L12" s="37">
        <f t="shared" si="3"/>
        <v>70.742358078602621</v>
      </c>
      <c r="M12" s="37">
        <f t="shared" si="3"/>
        <v>56.410256410256409</v>
      </c>
      <c r="N12" s="105">
        <f t="shared" si="3"/>
        <v>53.125</v>
      </c>
      <c r="O12" s="105">
        <f t="shared" si="3"/>
        <v>72.016460905349803</v>
      </c>
      <c r="P12" s="105">
        <f t="shared" si="3"/>
        <v>73.155737704918039</v>
      </c>
      <c r="Q12" s="14">
        <f t="shared" si="3"/>
        <v>77.731092436974791</v>
      </c>
      <c r="R12" s="147">
        <f t="shared" si="0"/>
        <v>4.575354732056752</v>
      </c>
      <c r="S12" s="127">
        <f t="shared" si="1"/>
        <v>106.25426641244732</v>
      </c>
    </row>
    <row r="13" spans="1:19" ht="13.5" customHeight="1" x14ac:dyDescent="0.2">
      <c r="A13" s="122">
        <v>8</v>
      </c>
      <c r="B13" s="246" t="s">
        <v>18</v>
      </c>
      <c r="C13" s="247"/>
      <c r="D13" s="120" t="s">
        <v>13</v>
      </c>
      <c r="E13" s="36">
        <v>56</v>
      </c>
      <c r="F13" s="36">
        <v>62</v>
      </c>
      <c r="G13" s="36">
        <v>63</v>
      </c>
      <c r="H13" s="36">
        <v>75</v>
      </c>
      <c r="I13" s="36">
        <v>83</v>
      </c>
      <c r="J13" s="36">
        <v>88</v>
      </c>
      <c r="K13" s="36">
        <v>90</v>
      </c>
      <c r="L13" s="36">
        <v>109</v>
      </c>
      <c r="M13" s="36">
        <v>109</v>
      </c>
      <c r="N13" s="66">
        <v>110</v>
      </c>
      <c r="O13" s="66">
        <v>110</v>
      </c>
      <c r="P13" s="154"/>
      <c r="Q13" s="7">
        <v>109</v>
      </c>
      <c r="R13" s="147">
        <f t="shared" si="0"/>
        <v>109</v>
      </c>
      <c r="S13" s="127" t="e">
        <f t="shared" si="1"/>
        <v>#DIV/0!</v>
      </c>
    </row>
    <row r="14" spans="1:19" ht="13.5" customHeight="1" x14ac:dyDescent="0.2">
      <c r="A14" s="122">
        <v>9</v>
      </c>
      <c r="B14" s="248" t="s">
        <v>19</v>
      </c>
      <c r="C14" s="249"/>
      <c r="D14" s="120" t="s">
        <v>17</v>
      </c>
      <c r="E14" s="37">
        <f>E13/E11*100</f>
        <v>18.791946308724832</v>
      </c>
      <c r="F14" s="37">
        <v>20.394736842105264</v>
      </c>
      <c r="G14" s="37">
        <f>G13/G11*100</f>
        <v>20.454545454545457</v>
      </c>
      <c r="H14" s="37">
        <f>H13/H11*100</f>
        <v>23.961661341853034</v>
      </c>
      <c r="I14" s="37">
        <f>I13/I9*100</f>
        <v>19.347319347319349</v>
      </c>
      <c r="J14" s="37">
        <f>J13/J9*100</f>
        <v>20.091324200913242</v>
      </c>
      <c r="K14" s="37">
        <f>K13/K9*100</f>
        <v>20.547945205479451</v>
      </c>
      <c r="L14" s="37">
        <f t="shared" ref="L14:Q14" si="4">L13/L9*100</f>
        <v>23.799126637554586</v>
      </c>
      <c r="M14" s="37">
        <f t="shared" si="4"/>
        <v>23.29059829059829</v>
      </c>
      <c r="N14" s="12">
        <f t="shared" si="4"/>
        <v>22.916666666666664</v>
      </c>
      <c r="O14" s="12">
        <f t="shared" si="4"/>
        <v>22.633744855967077</v>
      </c>
      <c r="P14" s="158">
        <f t="shared" si="4"/>
        <v>0</v>
      </c>
      <c r="Q14" s="14">
        <f t="shared" si="4"/>
        <v>22.899159663865547</v>
      </c>
      <c r="R14" s="147">
        <f t="shared" si="0"/>
        <v>22.899159663865547</v>
      </c>
      <c r="S14" s="127" t="e">
        <f t="shared" si="1"/>
        <v>#DIV/0!</v>
      </c>
    </row>
    <row r="15" spans="1:19" ht="19.5" customHeight="1" x14ac:dyDescent="0.2">
      <c r="A15" s="122">
        <v>10</v>
      </c>
      <c r="B15" s="246" t="s">
        <v>20</v>
      </c>
      <c r="C15" s="247"/>
      <c r="D15" s="120" t="s">
        <v>13</v>
      </c>
      <c r="E15" s="36">
        <v>70</v>
      </c>
      <c r="F15" s="36">
        <v>79</v>
      </c>
      <c r="G15" s="36">
        <v>85</v>
      </c>
      <c r="H15" s="36">
        <v>99</v>
      </c>
      <c r="I15" s="36">
        <v>96</v>
      </c>
      <c r="J15" s="36">
        <v>101</v>
      </c>
      <c r="K15" s="36">
        <v>109</v>
      </c>
      <c r="L15" s="36">
        <v>202</v>
      </c>
      <c r="M15" s="36">
        <v>204</v>
      </c>
      <c r="N15" s="66">
        <v>208</v>
      </c>
      <c r="O15" s="66">
        <v>207</v>
      </c>
      <c r="P15" s="154"/>
      <c r="Q15" s="7">
        <v>203</v>
      </c>
      <c r="R15" s="147">
        <f t="shared" si="0"/>
        <v>203</v>
      </c>
      <c r="S15" s="127" t="e">
        <f t="shared" si="1"/>
        <v>#DIV/0!</v>
      </c>
    </row>
    <row r="16" spans="1:19" ht="13.5" customHeight="1" x14ac:dyDescent="0.2">
      <c r="A16" s="122">
        <v>11</v>
      </c>
      <c r="B16" s="248" t="s">
        <v>19</v>
      </c>
      <c r="C16" s="249"/>
      <c r="D16" s="120" t="s">
        <v>17</v>
      </c>
      <c r="E16" s="37">
        <f t="shared" ref="E16:Q16" si="5">E15/E9*100</f>
        <v>17.948717948717949</v>
      </c>
      <c r="F16" s="37">
        <v>19.554455445544555</v>
      </c>
      <c r="G16" s="37">
        <f t="shared" si="5"/>
        <v>20.68126520681265</v>
      </c>
      <c r="H16" s="37">
        <f t="shared" si="5"/>
        <v>23.349056603773587</v>
      </c>
      <c r="I16" s="37">
        <f t="shared" si="5"/>
        <v>22.377622377622377</v>
      </c>
      <c r="J16" s="37">
        <f t="shared" si="5"/>
        <v>23.059360730593607</v>
      </c>
      <c r="K16" s="37">
        <f t="shared" si="5"/>
        <v>24.885844748858446</v>
      </c>
      <c r="L16" s="37">
        <f t="shared" si="5"/>
        <v>44.104803493449779</v>
      </c>
      <c r="M16" s="37">
        <f t="shared" si="5"/>
        <v>43.589743589743591</v>
      </c>
      <c r="N16" s="12">
        <f t="shared" si="5"/>
        <v>43.333333333333336</v>
      </c>
      <c r="O16" s="12">
        <f t="shared" si="5"/>
        <v>42.592592592592595</v>
      </c>
      <c r="P16" s="158">
        <f t="shared" si="5"/>
        <v>0</v>
      </c>
      <c r="Q16" s="14">
        <f t="shared" si="5"/>
        <v>42.647058823529413</v>
      </c>
      <c r="R16" s="147">
        <f t="shared" si="0"/>
        <v>42.647058823529413</v>
      </c>
      <c r="S16" s="127" t="e">
        <f t="shared" si="1"/>
        <v>#DIV/0!</v>
      </c>
    </row>
    <row r="17" spans="1:22" ht="13.5" customHeight="1" x14ac:dyDescent="0.2">
      <c r="A17" s="122">
        <v>12</v>
      </c>
      <c r="B17" s="246" t="s">
        <v>21</v>
      </c>
      <c r="C17" s="247"/>
      <c r="D17" s="120" t="s">
        <v>13</v>
      </c>
      <c r="E17" s="36">
        <v>158</v>
      </c>
      <c r="F17" s="36">
        <v>180</v>
      </c>
      <c r="G17" s="36">
        <v>179</v>
      </c>
      <c r="H17" s="36">
        <v>223</v>
      </c>
      <c r="I17" s="15">
        <v>233</v>
      </c>
      <c r="J17" s="15">
        <v>305</v>
      </c>
      <c r="K17" s="15">
        <v>311</v>
      </c>
      <c r="L17" s="15"/>
      <c r="M17" s="15">
        <v>452</v>
      </c>
      <c r="N17" s="66">
        <v>459</v>
      </c>
      <c r="O17" s="66">
        <v>465</v>
      </c>
      <c r="P17" s="154"/>
      <c r="Q17" s="7">
        <v>506</v>
      </c>
      <c r="R17" s="147">
        <f t="shared" si="0"/>
        <v>506</v>
      </c>
      <c r="S17" s="127" t="e">
        <f t="shared" si="1"/>
        <v>#DIV/0!</v>
      </c>
    </row>
    <row r="18" spans="1:22" ht="13.5" customHeight="1" x14ac:dyDescent="0.2">
      <c r="A18" s="122">
        <v>13</v>
      </c>
      <c r="B18" s="248" t="s">
        <v>19</v>
      </c>
      <c r="C18" s="249"/>
      <c r="D18" s="120" t="s">
        <v>17</v>
      </c>
      <c r="E18" s="37">
        <f>E17/E11*100</f>
        <v>53.020134228187921</v>
      </c>
      <c r="F18" s="37">
        <v>59.210526315789465</v>
      </c>
      <c r="G18" s="37">
        <f>G17/G11*100</f>
        <v>58.116883116883123</v>
      </c>
      <c r="H18" s="37">
        <f>H17/H11*100</f>
        <v>71.246006389776369</v>
      </c>
      <c r="I18" s="37">
        <f>I17/I9*100</f>
        <v>54.312354312354316</v>
      </c>
      <c r="J18" s="37">
        <f>J17/J9*100</f>
        <v>69.634703196347033</v>
      </c>
      <c r="K18" s="37">
        <f>K17/K9*100</f>
        <v>71.004566210045667</v>
      </c>
      <c r="L18" s="37">
        <f t="shared" ref="L18:Q18" si="6">L17/L9*100</f>
        <v>0</v>
      </c>
      <c r="M18" s="37">
        <f t="shared" si="6"/>
        <v>96.581196581196579</v>
      </c>
      <c r="N18" s="12">
        <f t="shared" si="6"/>
        <v>95.625</v>
      </c>
      <c r="O18" s="12">
        <f t="shared" si="6"/>
        <v>95.679012345679013</v>
      </c>
      <c r="P18" s="158">
        <f t="shared" si="6"/>
        <v>0</v>
      </c>
      <c r="Q18" s="14">
        <f t="shared" si="6"/>
        <v>106.30252100840336</v>
      </c>
      <c r="R18" s="147">
        <f t="shared" si="0"/>
        <v>106.30252100840336</v>
      </c>
      <c r="S18" s="127" t="e">
        <f t="shared" si="1"/>
        <v>#DIV/0!</v>
      </c>
    </row>
    <row r="19" spans="1:22" ht="18" customHeight="1" x14ac:dyDescent="0.2">
      <c r="A19" s="8">
        <v>14</v>
      </c>
      <c r="B19" s="244" t="s">
        <v>22</v>
      </c>
      <c r="C19" s="245"/>
      <c r="D19" s="9" t="s">
        <v>23</v>
      </c>
      <c r="E19" s="50">
        <v>1466</v>
      </c>
      <c r="F19" s="50">
        <v>1477</v>
      </c>
      <c r="G19" s="38">
        <v>1493</v>
      </c>
      <c r="H19" s="38">
        <v>1526</v>
      </c>
      <c r="I19" s="38">
        <v>1550</v>
      </c>
      <c r="J19" s="38">
        <v>1537</v>
      </c>
      <c r="K19" s="38">
        <v>1534</v>
      </c>
      <c r="L19" s="36">
        <v>1552</v>
      </c>
      <c r="M19" s="36">
        <f>M20+M21</f>
        <v>1595</v>
      </c>
      <c r="N19" s="22">
        <f t="shared" ref="N19:Q19" si="7">N20+N21</f>
        <v>1618</v>
      </c>
      <c r="O19" s="22">
        <f t="shared" si="7"/>
        <v>1640</v>
      </c>
      <c r="P19" s="22">
        <f t="shared" si="7"/>
        <v>1639</v>
      </c>
      <c r="Q19" s="38">
        <f t="shared" si="7"/>
        <v>1666</v>
      </c>
      <c r="R19" s="147">
        <f t="shared" si="0"/>
        <v>27</v>
      </c>
      <c r="S19" s="127">
        <f t="shared" si="1"/>
        <v>101.64734594264795</v>
      </c>
    </row>
    <row r="20" spans="1:22" ht="13.5" customHeight="1" x14ac:dyDescent="0.2">
      <c r="A20" s="122">
        <v>15</v>
      </c>
      <c r="B20" s="246" t="s">
        <v>24</v>
      </c>
      <c r="C20" s="247"/>
      <c r="D20" s="120" t="s">
        <v>23</v>
      </c>
      <c r="E20" s="36">
        <v>754</v>
      </c>
      <c r="F20" s="36">
        <v>750</v>
      </c>
      <c r="G20" s="36">
        <v>749</v>
      </c>
      <c r="H20" s="36">
        <v>764</v>
      </c>
      <c r="I20" s="36">
        <v>778</v>
      </c>
      <c r="J20" s="36">
        <v>767</v>
      </c>
      <c r="K20" s="36">
        <v>780</v>
      </c>
      <c r="L20" s="36">
        <v>791</v>
      </c>
      <c r="M20" s="36">
        <v>813</v>
      </c>
      <c r="N20" s="36">
        <v>827</v>
      </c>
      <c r="O20" s="36">
        <v>831</v>
      </c>
      <c r="P20" s="36">
        <v>823</v>
      </c>
      <c r="Q20" s="36">
        <v>828</v>
      </c>
      <c r="R20" s="147">
        <f t="shared" si="0"/>
        <v>5</v>
      </c>
      <c r="S20" s="127">
        <f t="shared" si="1"/>
        <v>100.60753341433779</v>
      </c>
    </row>
    <row r="21" spans="1:22" ht="13.5" customHeight="1" x14ac:dyDescent="0.2">
      <c r="A21" s="122">
        <v>16</v>
      </c>
      <c r="B21" s="246" t="s">
        <v>25</v>
      </c>
      <c r="C21" s="247"/>
      <c r="D21" s="120" t="s">
        <v>23</v>
      </c>
      <c r="E21" s="36">
        <v>712</v>
      </c>
      <c r="F21" s="36">
        <v>727</v>
      </c>
      <c r="G21" s="36">
        <v>744</v>
      </c>
      <c r="H21" s="36">
        <v>762</v>
      </c>
      <c r="I21" s="36">
        <v>772</v>
      </c>
      <c r="J21" s="36">
        <v>770</v>
      </c>
      <c r="K21" s="36">
        <v>754</v>
      </c>
      <c r="L21" s="36">
        <v>761</v>
      </c>
      <c r="M21" s="36">
        <v>782</v>
      </c>
      <c r="N21" s="36">
        <v>791</v>
      </c>
      <c r="O21" s="36">
        <v>809</v>
      </c>
      <c r="P21" s="36">
        <v>816</v>
      </c>
      <c r="Q21" s="36">
        <v>838</v>
      </c>
      <c r="R21" s="147">
        <f t="shared" si="0"/>
        <v>22</v>
      </c>
      <c r="S21" s="127">
        <f t="shared" si="1"/>
        <v>102.69607843137254</v>
      </c>
    </row>
    <row r="22" spans="1:22" ht="13.5" customHeight="1" x14ac:dyDescent="0.2">
      <c r="A22" s="122">
        <v>17</v>
      </c>
      <c r="B22" s="246" t="s">
        <v>26</v>
      </c>
      <c r="C22" s="247"/>
      <c r="D22" s="120" t="s">
        <v>23</v>
      </c>
      <c r="E22" s="36">
        <v>320</v>
      </c>
      <c r="F22" s="36">
        <v>336</v>
      </c>
      <c r="G22" s="36">
        <v>345</v>
      </c>
      <c r="H22" s="36">
        <v>366</v>
      </c>
      <c r="I22" s="36">
        <v>380</v>
      </c>
      <c r="J22" s="36">
        <v>396</v>
      </c>
      <c r="K22" s="36">
        <v>400</v>
      </c>
      <c r="L22" s="36">
        <v>419</v>
      </c>
      <c r="M22" s="36">
        <v>717</v>
      </c>
      <c r="N22" s="36">
        <v>691</v>
      </c>
      <c r="O22" s="36">
        <v>410</v>
      </c>
      <c r="P22" s="36">
        <v>400</v>
      </c>
      <c r="Q22" s="36">
        <v>470</v>
      </c>
      <c r="R22" s="147">
        <f t="shared" si="0"/>
        <v>70</v>
      </c>
      <c r="S22" s="127">
        <f t="shared" si="1"/>
        <v>117.5</v>
      </c>
      <c r="U22" s="118"/>
      <c r="V22" s="5"/>
    </row>
    <row r="23" spans="1:22" ht="13.5" customHeight="1" x14ac:dyDescent="0.2">
      <c r="A23" s="122">
        <v>18</v>
      </c>
      <c r="B23" s="250" t="s">
        <v>15</v>
      </c>
      <c r="C23" s="251"/>
      <c r="D23" s="120" t="s">
        <v>23</v>
      </c>
      <c r="E23" s="36">
        <v>1146</v>
      </c>
      <c r="F23" s="36">
        <v>1141</v>
      </c>
      <c r="G23" s="36">
        <v>1148</v>
      </c>
      <c r="H23" s="36">
        <v>1160</v>
      </c>
      <c r="I23" s="36">
        <v>1170</v>
      </c>
      <c r="J23" s="36">
        <v>1141</v>
      </c>
      <c r="K23" s="36">
        <v>1134</v>
      </c>
      <c r="L23" s="36">
        <v>1133</v>
      </c>
      <c r="M23" s="36">
        <v>878</v>
      </c>
      <c r="N23" s="36">
        <v>927</v>
      </c>
      <c r="O23" s="36">
        <v>1230</v>
      </c>
      <c r="P23" s="36">
        <v>1239</v>
      </c>
      <c r="Q23" s="36">
        <v>1196</v>
      </c>
      <c r="R23" s="147">
        <f t="shared" si="0"/>
        <v>-43</v>
      </c>
      <c r="S23" s="127">
        <f t="shared" si="1"/>
        <v>96.52945924132365</v>
      </c>
      <c r="U23" s="5"/>
      <c r="V23" s="5"/>
    </row>
    <row r="24" spans="1:22" ht="13.5" customHeight="1" x14ac:dyDescent="0.2">
      <c r="A24" s="122">
        <v>19</v>
      </c>
      <c r="B24" s="246" t="s">
        <v>27</v>
      </c>
      <c r="C24" s="247"/>
      <c r="D24" s="120" t="s">
        <v>23</v>
      </c>
      <c r="E24" s="36">
        <f>E19-E25-E26</f>
        <v>369</v>
      </c>
      <c r="F24" s="36">
        <v>368</v>
      </c>
      <c r="G24" s="35">
        <v>372</v>
      </c>
      <c r="H24" s="35">
        <v>381</v>
      </c>
      <c r="I24" s="35">
        <v>395</v>
      </c>
      <c r="J24" s="35">
        <v>383</v>
      </c>
      <c r="K24" s="35">
        <v>394</v>
      </c>
      <c r="L24" s="35">
        <v>415</v>
      </c>
      <c r="M24" s="35">
        <v>418</v>
      </c>
      <c r="N24" s="35">
        <v>430</v>
      </c>
      <c r="O24" s="35">
        <v>454</v>
      </c>
      <c r="P24" s="35">
        <v>463</v>
      </c>
      <c r="Q24" s="35">
        <v>492</v>
      </c>
      <c r="R24" s="147">
        <f t="shared" si="0"/>
        <v>29</v>
      </c>
      <c r="S24" s="127">
        <f t="shared" si="1"/>
        <v>106.26349892008639</v>
      </c>
      <c r="U24" s="118"/>
      <c r="V24" s="5"/>
    </row>
    <row r="25" spans="1:22" ht="13.5" customHeight="1" x14ac:dyDescent="0.2">
      <c r="A25" s="122">
        <v>20</v>
      </c>
      <c r="B25" s="252" t="s">
        <v>28</v>
      </c>
      <c r="C25" s="253"/>
      <c r="D25" s="120" t="s">
        <v>23</v>
      </c>
      <c r="E25" s="36">
        <v>1015</v>
      </c>
      <c r="F25" s="36">
        <v>1021</v>
      </c>
      <c r="G25" s="36">
        <f>573+462</f>
        <v>1035</v>
      </c>
      <c r="H25" s="36">
        <f>576+489</f>
        <v>1065</v>
      </c>
      <c r="I25" s="36">
        <v>1072</v>
      </c>
      <c r="J25" s="36">
        <v>1069</v>
      </c>
      <c r="K25" s="36">
        <v>1058</v>
      </c>
      <c r="L25" s="36">
        <f>539+511</f>
        <v>1050</v>
      </c>
      <c r="M25" s="36">
        <f>555+532</f>
        <v>1087</v>
      </c>
      <c r="N25" s="36">
        <v>1092</v>
      </c>
      <c r="O25" s="36">
        <v>1081</v>
      </c>
      <c r="P25" s="36">
        <v>1059</v>
      </c>
      <c r="Q25" s="36">
        <v>488</v>
      </c>
      <c r="R25" s="147">
        <f t="shared" si="0"/>
        <v>-571</v>
      </c>
      <c r="S25" s="127">
        <f t="shared" si="1"/>
        <v>46.081208687440984</v>
      </c>
    </row>
    <row r="26" spans="1:22" ht="13.5" customHeight="1" x14ac:dyDescent="0.2">
      <c r="A26" s="122">
        <v>21</v>
      </c>
      <c r="B26" s="252" t="s">
        <v>29</v>
      </c>
      <c r="C26" s="253"/>
      <c r="D26" s="120" t="s">
        <v>23</v>
      </c>
      <c r="E26" s="36">
        <v>82</v>
      </c>
      <c r="F26" s="36">
        <v>88</v>
      </c>
      <c r="G26" s="36">
        <v>86</v>
      </c>
      <c r="H26" s="36">
        <v>80</v>
      </c>
      <c r="I26" s="36">
        <v>83</v>
      </c>
      <c r="J26" s="36">
        <v>85</v>
      </c>
      <c r="K26" s="36">
        <v>82</v>
      </c>
      <c r="L26" s="36">
        <v>87</v>
      </c>
      <c r="M26" s="36">
        <v>90</v>
      </c>
      <c r="N26" s="36">
        <v>96</v>
      </c>
      <c r="O26" s="36">
        <v>105</v>
      </c>
      <c r="P26" s="36">
        <v>117</v>
      </c>
      <c r="Q26" s="36">
        <v>126</v>
      </c>
      <c r="R26" s="147">
        <f t="shared" si="0"/>
        <v>9</v>
      </c>
      <c r="S26" s="127">
        <f t="shared" si="1"/>
        <v>107.69230769230769</v>
      </c>
    </row>
    <row r="27" spans="1:22" ht="13.5" customHeight="1" x14ac:dyDescent="0.2">
      <c r="A27" s="122">
        <v>22</v>
      </c>
      <c r="B27" s="246" t="s">
        <v>30</v>
      </c>
      <c r="C27" s="247"/>
      <c r="D27" s="120" t="s">
        <v>23</v>
      </c>
      <c r="E27" s="36"/>
      <c r="F27" s="36"/>
      <c r="G27" s="36"/>
      <c r="H27" s="36"/>
      <c r="I27" s="36"/>
      <c r="J27" s="36"/>
      <c r="K27" s="36"/>
      <c r="L27" s="36"/>
      <c r="M27" s="36"/>
      <c r="N27" s="36" t="s">
        <v>120</v>
      </c>
      <c r="O27" s="36" t="s">
        <v>120</v>
      </c>
      <c r="P27" s="36">
        <v>2</v>
      </c>
      <c r="Q27" s="36">
        <v>2</v>
      </c>
      <c r="R27" s="147">
        <f t="shared" si="0"/>
        <v>0</v>
      </c>
      <c r="S27" s="127">
        <f t="shared" si="1"/>
        <v>100</v>
      </c>
    </row>
    <row r="28" spans="1:22" ht="13.5" customHeight="1" x14ac:dyDescent="0.2">
      <c r="A28" s="122">
        <v>23</v>
      </c>
      <c r="B28" s="246" t="s">
        <v>31</v>
      </c>
      <c r="C28" s="247"/>
      <c r="D28" s="120" t="s">
        <v>23</v>
      </c>
      <c r="E28" s="36">
        <v>25</v>
      </c>
      <c r="F28" s="36">
        <v>23</v>
      </c>
      <c r="G28" s="36">
        <v>22</v>
      </c>
      <c r="H28" s="36">
        <v>13</v>
      </c>
      <c r="I28" s="36">
        <v>13</v>
      </c>
      <c r="J28" s="36">
        <v>7</v>
      </c>
      <c r="K28" s="36">
        <v>13</v>
      </c>
      <c r="L28" s="36">
        <v>12</v>
      </c>
      <c r="M28" s="36">
        <v>8</v>
      </c>
      <c r="N28" s="36">
        <v>14</v>
      </c>
      <c r="O28" s="36">
        <v>14</v>
      </c>
      <c r="P28" s="36">
        <v>10</v>
      </c>
      <c r="Q28" s="36">
        <v>15</v>
      </c>
      <c r="R28" s="147">
        <f t="shared" si="0"/>
        <v>5</v>
      </c>
      <c r="S28" s="127">
        <f t="shared" si="1"/>
        <v>150</v>
      </c>
    </row>
    <row r="29" spans="1:22" ht="13.5" customHeight="1" x14ac:dyDescent="0.2">
      <c r="A29" s="122">
        <v>24</v>
      </c>
      <c r="B29" s="246" t="s">
        <v>32</v>
      </c>
      <c r="C29" s="247"/>
      <c r="D29" s="120" t="s">
        <v>23</v>
      </c>
      <c r="E29" s="36">
        <v>29</v>
      </c>
      <c r="F29" s="36">
        <v>33</v>
      </c>
      <c r="G29" s="36">
        <v>37</v>
      </c>
      <c r="H29" s="36">
        <v>36</v>
      </c>
      <c r="I29" s="36">
        <v>43</v>
      </c>
      <c r="J29" s="36">
        <v>33</v>
      </c>
      <c r="K29" s="36">
        <v>25</v>
      </c>
      <c r="L29" s="36">
        <v>25</v>
      </c>
      <c r="M29" s="36">
        <v>25</v>
      </c>
      <c r="N29" s="36">
        <v>24</v>
      </c>
      <c r="O29" s="36">
        <v>40</v>
      </c>
      <c r="P29" s="36">
        <v>43</v>
      </c>
      <c r="Q29" s="36">
        <v>54</v>
      </c>
      <c r="R29" s="147">
        <f t="shared" si="0"/>
        <v>11</v>
      </c>
      <c r="S29" s="127">
        <f t="shared" si="1"/>
        <v>125.58139534883721</v>
      </c>
    </row>
    <row r="30" spans="1:22" ht="13.5" customHeight="1" x14ac:dyDescent="0.2">
      <c r="A30" s="122">
        <v>25</v>
      </c>
      <c r="B30" s="246" t="s">
        <v>33</v>
      </c>
      <c r="C30" s="247"/>
      <c r="D30" s="120" t="s">
        <v>23</v>
      </c>
      <c r="E30" s="36">
        <v>6</v>
      </c>
      <c r="F30" s="36">
        <v>19</v>
      </c>
      <c r="G30" s="36">
        <v>15</v>
      </c>
      <c r="H30" s="36">
        <v>13</v>
      </c>
      <c r="I30" s="36">
        <v>4</v>
      </c>
      <c r="J30" s="36">
        <v>15</v>
      </c>
      <c r="K30" s="36">
        <v>6</v>
      </c>
      <c r="L30" s="36">
        <v>28</v>
      </c>
      <c r="M30" s="36">
        <v>13</v>
      </c>
      <c r="N30" s="36">
        <v>10</v>
      </c>
      <c r="O30" s="36">
        <v>13</v>
      </c>
      <c r="P30" s="36">
        <v>11</v>
      </c>
      <c r="Q30" s="36">
        <v>32</v>
      </c>
      <c r="R30" s="147">
        <f t="shared" si="0"/>
        <v>21</v>
      </c>
      <c r="S30" s="127">
        <f t="shared" si="1"/>
        <v>290.90909090909093</v>
      </c>
    </row>
    <row r="31" spans="1:22" ht="13.5" customHeight="1" x14ac:dyDescent="0.2">
      <c r="A31" s="122">
        <v>26</v>
      </c>
      <c r="B31" s="246" t="s">
        <v>34</v>
      </c>
      <c r="C31" s="247"/>
      <c r="D31" s="120" t="s">
        <v>23</v>
      </c>
      <c r="E31" s="36">
        <v>28</v>
      </c>
      <c r="F31" s="36">
        <v>31</v>
      </c>
      <c r="G31" s="36">
        <v>30</v>
      </c>
      <c r="H31" s="36">
        <v>13</v>
      </c>
      <c r="I31" s="36">
        <v>15</v>
      </c>
      <c r="J31" s="36">
        <v>23</v>
      </c>
      <c r="K31" s="36">
        <v>22</v>
      </c>
      <c r="L31" s="36">
        <v>23</v>
      </c>
      <c r="M31" s="36">
        <v>25</v>
      </c>
      <c r="N31" s="36">
        <v>15</v>
      </c>
      <c r="O31" s="36">
        <v>7</v>
      </c>
      <c r="P31" s="7"/>
      <c r="Q31" s="7"/>
      <c r="R31" s="147">
        <f t="shared" si="0"/>
        <v>0</v>
      </c>
      <c r="S31" s="127" t="e">
        <f t="shared" si="1"/>
        <v>#DIV/0!</v>
      </c>
    </row>
    <row r="32" spans="1:22" ht="13.5" customHeight="1" x14ac:dyDescent="0.2">
      <c r="A32" s="122">
        <v>27</v>
      </c>
      <c r="B32" s="246" t="s">
        <v>35</v>
      </c>
      <c r="C32" s="247"/>
      <c r="D32" s="120" t="s">
        <v>23</v>
      </c>
      <c r="E32" s="36">
        <v>668</v>
      </c>
      <c r="F32" s="36">
        <v>665</v>
      </c>
      <c r="G32" s="36">
        <v>660</v>
      </c>
      <c r="H32" s="36">
        <v>653</v>
      </c>
      <c r="I32" s="36">
        <v>685</v>
      </c>
      <c r="J32" s="36">
        <v>749</v>
      </c>
      <c r="K32" s="36">
        <v>742</v>
      </c>
      <c r="L32" s="36"/>
      <c r="M32" s="36">
        <v>695</v>
      </c>
      <c r="N32" s="36">
        <v>697</v>
      </c>
      <c r="O32" s="109"/>
      <c r="P32" s="109"/>
      <c r="Q32" s="109"/>
      <c r="R32" s="147">
        <f t="shared" si="0"/>
        <v>0</v>
      </c>
      <c r="S32" s="127" t="e">
        <f t="shared" si="1"/>
        <v>#DIV/0!</v>
      </c>
    </row>
    <row r="33" spans="1:19" ht="13.5" customHeight="1" x14ac:dyDescent="0.2">
      <c r="A33" s="122">
        <v>28</v>
      </c>
      <c r="B33" s="246" t="s">
        <v>36</v>
      </c>
      <c r="C33" s="247"/>
      <c r="D33" s="120" t="s">
        <v>23</v>
      </c>
      <c r="E33" s="36">
        <v>8</v>
      </c>
      <c r="F33" s="36">
        <v>13</v>
      </c>
      <c r="G33" s="36">
        <v>17</v>
      </c>
      <c r="H33" s="36">
        <v>22</v>
      </c>
      <c r="I33" s="36">
        <v>15</v>
      </c>
      <c r="J33" s="36">
        <v>13</v>
      </c>
      <c r="K33" s="36">
        <v>14</v>
      </c>
      <c r="L33" s="36">
        <v>5</v>
      </c>
      <c r="M33" s="36">
        <v>14</v>
      </c>
      <c r="N33" s="36">
        <v>16</v>
      </c>
      <c r="O33" s="36">
        <v>23</v>
      </c>
      <c r="P33" s="36">
        <v>40</v>
      </c>
      <c r="Q33" s="36">
        <v>28</v>
      </c>
      <c r="R33" s="147">
        <f t="shared" si="0"/>
        <v>-12</v>
      </c>
      <c r="S33" s="127">
        <f t="shared" si="1"/>
        <v>70</v>
      </c>
    </row>
    <row r="34" spans="1:19" ht="13.5" customHeight="1" x14ac:dyDescent="0.2">
      <c r="A34" s="122">
        <v>29</v>
      </c>
      <c r="B34" s="246" t="s">
        <v>37</v>
      </c>
      <c r="C34" s="247"/>
      <c r="D34" s="120" t="s">
        <v>23</v>
      </c>
      <c r="E34" s="36">
        <v>121</v>
      </c>
      <c r="F34" s="36">
        <v>166</v>
      </c>
      <c r="G34" s="36">
        <v>192</v>
      </c>
      <c r="H34" s="36">
        <v>195</v>
      </c>
      <c r="I34" s="36">
        <v>89</v>
      </c>
      <c r="J34" s="36">
        <v>83</v>
      </c>
      <c r="K34" s="36">
        <v>37</v>
      </c>
      <c r="L34" s="36">
        <v>57</v>
      </c>
      <c r="M34" s="36">
        <v>94</v>
      </c>
      <c r="N34" s="36">
        <v>211</v>
      </c>
      <c r="O34" s="36">
        <v>153</v>
      </c>
      <c r="P34" s="36">
        <v>157</v>
      </c>
      <c r="Q34" s="36">
        <v>118</v>
      </c>
      <c r="R34" s="147">
        <f t="shared" si="0"/>
        <v>-39</v>
      </c>
      <c r="S34" s="127">
        <f t="shared" si="1"/>
        <v>75.159235668789819</v>
      </c>
    </row>
    <row r="35" spans="1:19" ht="19.5" customHeight="1" x14ac:dyDescent="0.2">
      <c r="A35" s="122">
        <v>30</v>
      </c>
      <c r="B35" s="246" t="s">
        <v>38</v>
      </c>
      <c r="C35" s="247"/>
      <c r="D35" s="120" t="s">
        <v>23</v>
      </c>
      <c r="E35" s="36">
        <v>111</v>
      </c>
      <c r="F35" s="36">
        <v>152</v>
      </c>
      <c r="G35" s="36">
        <v>184</v>
      </c>
      <c r="H35" s="36">
        <v>186</v>
      </c>
      <c r="I35" s="36">
        <v>96</v>
      </c>
      <c r="J35" s="36">
        <v>37</v>
      </c>
      <c r="K35" s="36">
        <v>9</v>
      </c>
      <c r="L35" s="36">
        <v>26</v>
      </c>
      <c r="M35" s="36">
        <v>46</v>
      </c>
      <c r="N35" s="36">
        <v>106</v>
      </c>
      <c r="O35" s="36">
        <v>87</v>
      </c>
      <c r="P35" s="36">
        <v>84</v>
      </c>
      <c r="Q35" s="36">
        <v>79</v>
      </c>
      <c r="R35" s="147">
        <f t="shared" si="0"/>
        <v>-5</v>
      </c>
      <c r="S35" s="127">
        <f t="shared" si="1"/>
        <v>94.047619047619051</v>
      </c>
    </row>
    <row r="36" spans="1:19" ht="13.5" customHeight="1" x14ac:dyDescent="0.2">
      <c r="A36" s="122">
        <v>31</v>
      </c>
      <c r="B36" s="246" t="s">
        <v>39</v>
      </c>
      <c r="C36" s="247"/>
      <c r="D36" s="120" t="s">
        <v>40</v>
      </c>
      <c r="E36" s="42">
        <v>158.69999999999999</v>
      </c>
      <c r="F36" s="42">
        <v>159.5</v>
      </c>
      <c r="G36" s="42">
        <v>230.2</v>
      </c>
      <c r="H36" s="42">
        <v>480</v>
      </c>
      <c r="I36" s="42">
        <v>840.1</v>
      </c>
      <c r="J36" s="42">
        <v>1070.3</v>
      </c>
      <c r="K36" s="42">
        <v>1076.9000000000001</v>
      </c>
      <c r="L36" s="42">
        <v>1211.5</v>
      </c>
      <c r="M36" s="42">
        <v>960.7</v>
      </c>
      <c r="N36" s="42">
        <v>1391.6</v>
      </c>
      <c r="O36" s="42">
        <v>1881.1</v>
      </c>
      <c r="P36" s="42">
        <v>1976</v>
      </c>
      <c r="Q36" s="42"/>
      <c r="R36" s="147">
        <f t="shared" si="0"/>
        <v>-1976</v>
      </c>
      <c r="S36" s="127">
        <f t="shared" si="1"/>
        <v>0</v>
      </c>
    </row>
    <row r="37" spans="1:19" ht="13.5" customHeight="1" x14ac:dyDescent="0.2">
      <c r="A37" s="122">
        <v>32</v>
      </c>
      <c r="B37" s="254" t="s">
        <v>41</v>
      </c>
      <c r="C37" s="255"/>
      <c r="D37" s="120" t="s">
        <v>40</v>
      </c>
      <c r="E37" s="42">
        <v>139.69999999999999</v>
      </c>
      <c r="F37" s="42">
        <v>124.5</v>
      </c>
      <c r="G37" s="42">
        <v>169.6</v>
      </c>
      <c r="H37" s="42">
        <v>230.8</v>
      </c>
      <c r="I37" s="42">
        <v>428</v>
      </c>
      <c r="J37" s="42">
        <v>1084.0999999999999</v>
      </c>
      <c r="K37" s="42">
        <v>1606.9</v>
      </c>
      <c r="L37" s="42">
        <v>1786</v>
      </c>
      <c r="M37" s="42">
        <v>1731.3</v>
      </c>
      <c r="N37" s="42">
        <v>2135.4</v>
      </c>
      <c r="O37" s="42">
        <v>2304.1</v>
      </c>
      <c r="P37" s="42">
        <v>2305.6</v>
      </c>
      <c r="Q37" s="42"/>
      <c r="R37" s="147">
        <f t="shared" si="0"/>
        <v>-2305.6</v>
      </c>
      <c r="S37" s="127">
        <f t="shared" si="1"/>
        <v>0</v>
      </c>
    </row>
    <row r="38" spans="1:19" ht="13.5" customHeight="1" x14ac:dyDescent="0.2">
      <c r="A38" s="122">
        <v>33</v>
      </c>
      <c r="B38" s="246" t="s">
        <v>42</v>
      </c>
      <c r="C38" s="247"/>
      <c r="D38" s="120" t="s">
        <v>40</v>
      </c>
      <c r="E38" s="42">
        <v>18.100000000000001</v>
      </c>
      <c r="F38" s="42">
        <v>38.5</v>
      </c>
      <c r="G38" s="42">
        <v>34.700000000000003</v>
      </c>
      <c r="H38" s="42">
        <v>44.2</v>
      </c>
      <c r="I38" s="42">
        <v>70.2</v>
      </c>
      <c r="J38" s="42">
        <v>82.3</v>
      </c>
      <c r="K38" s="42">
        <v>88.6</v>
      </c>
      <c r="L38" s="42">
        <v>105.9</v>
      </c>
      <c r="M38" s="42">
        <v>105.9</v>
      </c>
      <c r="N38" s="42">
        <v>108.5</v>
      </c>
      <c r="O38" s="42">
        <v>1422.4</v>
      </c>
      <c r="P38" s="42">
        <v>1391.9</v>
      </c>
      <c r="Q38" s="42">
        <v>1720.5</v>
      </c>
      <c r="R38" s="147">
        <f t="shared" si="0"/>
        <v>328.59999999999991</v>
      </c>
      <c r="S38" s="127">
        <f t="shared" si="1"/>
        <v>123.60801781737194</v>
      </c>
    </row>
    <row r="39" spans="1:19" ht="13.5" customHeight="1" x14ac:dyDescent="0.2">
      <c r="A39" s="122">
        <v>34</v>
      </c>
      <c r="B39" s="254" t="s">
        <v>43</v>
      </c>
      <c r="C39" s="255"/>
      <c r="D39" s="120" t="s">
        <v>40</v>
      </c>
      <c r="E39" s="42">
        <v>101.2</v>
      </c>
      <c r="F39" s="42">
        <v>102.1</v>
      </c>
      <c r="G39" s="42">
        <v>120.3</v>
      </c>
      <c r="H39" s="42">
        <v>151.80000000000001</v>
      </c>
      <c r="I39" s="42">
        <v>322.10000000000002</v>
      </c>
      <c r="J39" s="42">
        <v>1086.4000000000001</v>
      </c>
      <c r="K39" s="42">
        <v>1467.2</v>
      </c>
      <c r="L39" s="42">
        <v>1154.4000000000001</v>
      </c>
      <c r="M39" s="42">
        <v>1321.9</v>
      </c>
      <c r="N39" s="42">
        <v>1228.3</v>
      </c>
      <c r="O39" s="42">
        <v>1326.7</v>
      </c>
      <c r="P39" s="42">
        <v>1494.4</v>
      </c>
      <c r="Q39" s="42">
        <v>1546.4</v>
      </c>
      <c r="R39" s="147">
        <f t="shared" si="0"/>
        <v>52</v>
      </c>
      <c r="S39" s="127">
        <f t="shared" si="1"/>
        <v>103.47965738758029</v>
      </c>
    </row>
    <row r="40" spans="1:19" ht="18" customHeight="1" x14ac:dyDescent="0.2">
      <c r="A40" s="8">
        <v>35</v>
      </c>
      <c r="B40" s="244" t="s">
        <v>44</v>
      </c>
      <c r="C40" s="245"/>
      <c r="D40" s="9" t="s">
        <v>13</v>
      </c>
      <c r="E40" s="38">
        <f>E41+E43+E45+E47</f>
        <v>333</v>
      </c>
      <c r="F40" s="38">
        <v>326</v>
      </c>
      <c r="G40" s="38">
        <f>G41+G43+G45+G47</f>
        <v>326</v>
      </c>
      <c r="H40" s="38">
        <f>H41+H43+H45+H47</f>
        <v>332</v>
      </c>
      <c r="I40" s="38">
        <v>329</v>
      </c>
      <c r="J40" s="38">
        <v>327</v>
      </c>
      <c r="K40" s="38">
        <v>341</v>
      </c>
      <c r="L40" s="38">
        <f>L41+L43+L45+L47</f>
        <v>357</v>
      </c>
      <c r="M40" s="38">
        <f t="shared" ref="M40:P40" si="8">M41+M43+M45+M47</f>
        <v>368</v>
      </c>
      <c r="N40" s="38">
        <f t="shared" si="8"/>
        <v>370</v>
      </c>
      <c r="O40" s="38">
        <f t="shared" si="8"/>
        <v>382</v>
      </c>
      <c r="P40" s="38">
        <f t="shared" si="8"/>
        <v>379</v>
      </c>
      <c r="Q40" s="153">
        <v>379</v>
      </c>
      <c r="R40" s="147">
        <f t="shared" si="0"/>
        <v>0</v>
      </c>
      <c r="S40" s="127">
        <f t="shared" si="1"/>
        <v>100</v>
      </c>
    </row>
    <row r="41" spans="1:19" ht="13.5" customHeight="1" x14ac:dyDescent="0.2">
      <c r="A41" s="122">
        <v>36</v>
      </c>
      <c r="B41" s="258" t="s">
        <v>45</v>
      </c>
      <c r="C41" s="19" t="s">
        <v>12</v>
      </c>
      <c r="D41" s="120" t="s">
        <v>13</v>
      </c>
      <c r="E41" s="36">
        <f>10+22+16+46+95</f>
        <v>189</v>
      </c>
      <c r="F41" s="36">
        <v>157</v>
      </c>
      <c r="G41" s="36">
        <f>6+11+15+32+76</f>
        <v>140</v>
      </c>
      <c r="H41" s="36">
        <f>4+15+16+39+78</f>
        <v>152</v>
      </c>
      <c r="I41" s="36">
        <v>156</v>
      </c>
      <c r="J41" s="36">
        <v>141</v>
      </c>
      <c r="K41" s="36">
        <v>131</v>
      </c>
      <c r="L41" s="36">
        <v>138</v>
      </c>
      <c r="M41" s="36">
        <f>45+122</f>
        <v>167</v>
      </c>
      <c r="N41" s="36">
        <v>156</v>
      </c>
      <c r="O41" s="36">
        <v>166</v>
      </c>
      <c r="P41" s="36">
        <v>165</v>
      </c>
      <c r="Q41" s="109">
        <v>174</v>
      </c>
      <c r="R41" s="147">
        <f t="shared" si="0"/>
        <v>9</v>
      </c>
      <c r="S41" s="127">
        <f t="shared" si="1"/>
        <v>105.45454545454544</v>
      </c>
    </row>
    <row r="42" spans="1:19" ht="13.5" customHeight="1" x14ac:dyDescent="0.2">
      <c r="A42" s="122">
        <v>37</v>
      </c>
      <c r="B42" s="259"/>
      <c r="C42" s="19" t="s">
        <v>46</v>
      </c>
      <c r="D42" s="120" t="s">
        <v>17</v>
      </c>
      <c r="E42" s="42">
        <f t="shared" ref="E42:K42" si="9">E41/E40*100</f>
        <v>56.756756756756758</v>
      </c>
      <c r="F42" s="42">
        <v>48.159509202453989</v>
      </c>
      <c r="G42" s="42">
        <f t="shared" si="9"/>
        <v>42.944785276073624</v>
      </c>
      <c r="H42" s="42">
        <f t="shared" si="9"/>
        <v>45.783132530120483</v>
      </c>
      <c r="I42" s="42">
        <f t="shared" si="9"/>
        <v>47.416413373860181</v>
      </c>
      <c r="J42" s="42">
        <f t="shared" si="9"/>
        <v>43.119266055045877</v>
      </c>
      <c r="K42" s="42">
        <f t="shared" si="9"/>
        <v>38.416422287390027</v>
      </c>
      <c r="L42" s="42">
        <f>L41/L40*100</f>
        <v>38.655462184873954</v>
      </c>
      <c r="M42" s="42">
        <f>M41/M40*100</f>
        <v>45.380434782608695</v>
      </c>
      <c r="N42" s="42">
        <f>N41/N40*100</f>
        <v>42.162162162162161</v>
      </c>
      <c r="O42" s="42">
        <f t="shared" ref="O42:Q42" si="10">O41/O40*100</f>
        <v>43.455497382198956</v>
      </c>
      <c r="P42" s="42">
        <f t="shared" si="10"/>
        <v>43.535620052770447</v>
      </c>
      <c r="Q42" s="159">
        <f t="shared" si="10"/>
        <v>45.910290237467017</v>
      </c>
      <c r="R42" s="147">
        <f t="shared" si="0"/>
        <v>2.3746701846965692</v>
      </c>
      <c r="S42" s="127">
        <f t="shared" si="1"/>
        <v>105.45454545454544</v>
      </c>
    </row>
    <row r="43" spans="1:19" ht="13.5" customHeight="1" x14ac:dyDescent="0.2">
      <c r="A43" s="122">
        <v>38</v>
      </c>
      <c r="B43" s="258" t="s">
        <v>47</v>
      </c>
      <c r="C43" s="19" t="s">
        <v>12</v>
      </c>
      <c r="D43" s="120" t="s">
        <v>13</v>
      </c>
      <c r="E43" s="36">
        <v>105</v>
      </c>
      <c r="F43" s="36">
        <v>117</v>
      </c>
      <c r="G43" s="36">
        <v>126</v>
      </c>
      <c r="H43" s="36">
        <v>124</v>
      </c>
      <c r="I43" s="36">
        <v>115</v>
      </c>
      <c r="J43" s="36">
        <v>113</v>
      </c>
      <c r="K43" s="36">
        <v>136</v>
      </c>
      <c r="L43" s="36">
        <v>136</v>
      </c>
      <c r="M43" s="36">
        <v>130</v>
      </c>
      <c r="N43" s="36">
        <v>127</v>
      </c>
      <c r="O43" s="36">
        <v>130</v>
      </c>
      <c r="P43" s="36">
        <v>114</v>
      </c>
      <c r="Q43" s="109">
        <v>114</v>
      </c>
      <c r="R43" s="147">
        <f t="shared" si="0"/>
        <v>0</v>
      </c>
      <c r="S43" s="127">
        <f t="shared" si="1"/>
        <v>100</v>
      </c>
    </row>
    <row r="44" spans="1:19" ht="13.5" customHeight="1" x14ac:dyDescent="0.2">
      <c r="A44" s="122">
        <v>39</v>
      </c>
      <c r="B44" s="259"/>
      <c r="C44" s="19" t="s">
        <v>46</v>
      </c>
      <c r="D44" s="120" t="s">
        <v>17</v>
      </c>
      <c r="E44" s="42">
        <f t="shared" ref="E44:K44" si="11">E43/E40*100</f>
        <v>31.531531531531531</v>
      </c>
      <c r="F44" s="42">
        <v>35.889570552147241</v>
      </c>
      <c r="G44" s="42">
        <f t="shared" si="11"/>
        <v>38.650306748466257</v>
      </c>
      <c r="H44" s="42">
        <f t="shared" si="11"/>
        <v>37.349397590361441</v>
      </c>
      <c r="I44" s="42">
        <f t="shared" si="11"/>
        <v>34.954407294832826</v>
      </c>
      <c r="J44" s="42">
        <f t="shared" si="11"/>
        <v>34.556574923547402</v>
      </c>
      <c r="K44" s="42">
        <f t="shared" si="11"/>
        <v>39.882697947214076</v>
      </c>
      <c r="L44" s="42">
        <f>L43/L40*100</f>
        <v>38.095238095238095</v>
      </c>
      <c r="M44" s="42">
        <f>M43/M40*100</f>
        <v>35.326086956521742</v>
      </c>
      <c r="N44" s="42">
        <f>N43/N40*100</f>
        <v>34.324324324324323</v>
      </c>
      <c r="O44" s="42">
        <f t="shared" ref="O44:Q44" si="12">O43/O40*100</f>
        <v>34.031413612565444</v>
      </c>
      <c r="P44" s="42">
        <f t="shared" si="12"/>
        <v>30.079155672823219</v>
      </c>
      <c r="Q44" s="159">
        <f t="shared" si="12"/>
        <v>30.079155672823219</v>
      </c>
      <c r="R44" s="147">
        <f t="shared" si="0"/>
        <v>0</v>
      </c>
      <c r="S44" s="127">
        <f t="shared" si="1"/>
        <v>100</v>
      </c>
    </row>
    <row r="45" spans="1:19" ht="13.5" customHeight="1" x14ac:dyDescent="0.2">
      <c r="A45" s="122">
        <v>40</v>
      </c>
      <c r="B45" s="258" t="s">
        <v>48</v>
      </c>
      <c r="C45" s="19" t="s">
        <v>12</v>
      </c>
      <c r="D45" s="120" t="s">
        <v>13</v>
      </c>
      <c r="E45" s="36">
        <v>29</v>
      </c>
      <c r="F45" s="36">
        <v>39</v>
      </c>
      <c r="G45" s="36">
        <v>43</v>
      </c>
      <c r="H45" s="36">
        <v>48</v>
      </c>
      <c r="I45" s="36">
        <v>49</v>
      </c>
      <c r="J45" s="36">
        <v>56</v>
      </c>
      <c r="K45" s="36">
        <v>49</v>
      </c>
      <c r="L45" s="36">
        <v>60</v>
      </c>
      <c r="M45" s="36">
        <v>57</v>
      </c>
      <c r="N45" s="36">
        <v>67</v>
      </c>
      <c r="O45" s="36">
        <v>63</v>
      </c>
      <c r="P45" s="36">
        <v>77</v>
      </c>
      <c r="Q45" s="109">
        <v>79</v>
      </c>
      <c r="R45" s="147">
        <f t="shared" si="0"/>
        <v>2</v>
      </c>
      <c r="S45" s="127">
        <f t="shared" si="1"/>
        <v>102.59740259740259</v>
      </c>
    </row>
    <row r="46" spans="1:19" ht="13.5" customHeight="1" x14ac:dyDescent="0.2">
      <c r="A46" s="122">
        <v>41</v>
      </c>
      <c r="B46" s="259"/>
      <c r="C46" s="19" t="s">
        <v>46</v>
      </c>
      <c r="D46" s="120" t="s">
        <v>17</v>
      </c>
      <c r="E46" s="42">
        <f t="shared" ref="E46:K46" si="13">E45/E40*100</f>
        <v>8.7087087087087074</v>
      </c>
      <c r="F46" s="42">
        <v>11.963190184049081</v>
      </c>
      <c r="G46" s="42">
        <f t="shared" si="13"/>
        <v>13.190184049079754</v>
      </c>
      <c r="H46" s="42">
        <f t="shared" si="13"/>
        <v>14.457831325301203</v>
      </c>
      <c r="I46" s="42">
        <f t="shared" si="13"/>
        <v>14.893617021276595</v>
      </c>
      <c r="J46" s="42">
        <f t="shared" si="13"/>
        <v>17.12538226299694</v>
      </c>
      <c r="K46" s="42">
        <f t="shared" si="13"/>
        <v>14.369501466275661</v>
      </c>
      <c r="L46" s="42">
        <f>L45/L40*100</f>
        <v>16.806722689075631</v>
      </c>
      <c r="M46" s="42">
        <f>M45/M40*100</f>
        <v>15.489130434782608</v>
      </c>
      <c r="N46" s="42">
        <f>N45/N40*100</f>
        <v>18.108108108108109</v>
      </c>
      <c r="O46" s="42">
        <f t="shared" ref="O46:Q46" si="14">O45/O40*100</f>
        <v>16.492146596858639</v>
      </c>
      <c r="P46" s="42">
        <f t="shared" si="14"/>
        <v>20.316622691292878</v>
      </c>
      <c r="Q46" s="159">
        <f t="shared" si="14"/>
        <v>20.844327176781004</v>
      </c>
      <c r="R46" s="147">
        <f t="shared" si="0"/>
        <v>0.5277044854881261</v>
      </c>
      <c r="S46" s="127">
        <f t="shared" si="1"/>
        <v>102.59740259740259</v>
      </c>
    </row>
    <row r="47" spans="1:19" ht="13.5" customHeight="1" x14ac:dyDescent="0.2">
      <c r="A47" s="122">
        <v>42</v>
      </c>
      <c r="B47" s="258" t="s">
        <v>49</v>
      </c>
      <c r="C47" s="19" t="s">
        <v>12</v>
      </c>
      <c r="D47" s="120" t="s">
        <v>13</v>
      </c>
      <c r="E47" s="36">
        <v>10</v>
      </c>
      <c r="F47" s="36">
        <v>13</v>
      </c>
      <c r="G47" s="36">
        <v>17</v>
      </c>
      <c r="H47" s="36">
        <v>8</v>
      </c>
      <c r="I47" s="36">
        <v>9</v>
      </c>
      <c r="J47" s="36">
        <v>17</v>
      </c>
      <c r="K47" s="36">
        <v>25</v>
      </c>
      <c r="L47" s="36">
        <v>23</v>
      </c>
      <c r="M47" s="36">
        <v>14</v>
      </c>
      <c r="N47" s="36">
        <v>20</v>
      </c>
      <c r="O47" s="36">
        <v>23</v>
      </c>
      <c r="P47" s="36">
        <v>23</v>
      </c>
      <c r="Q47" s="109">
        <v>13</v>
      </c>
      <c r="R47" s="147">
        <f t="shared" si="0"/>
        <v>-10</v>
      </c>
      <c r="S47" s="127">
        <f t="shared" si="1"/>
        <v>56.521739130434781</v>
      </c>
    </row>
    <row r="48" spans="1:19" ht="13.5" customHeight="1" x14ac:dyDescent="0.2">
      <c r="A48" s="122">
        <v>43</v>
      </c>
      <c r="B48" s="259"/>
      <c r="C48" s="19" t="s">
        <v>46</v>
      </c>
      <c r="D48" s="120" t="s">
        <v>17</v>
      </c>
      <c r="E48" s="42">
        <f t="shared" ref="E48:K48" si="15">E47/E40*100</f>
        <v>3.0030030030030028</v>
      </c>
      <c r="F48" s="42">
        <v>3.9877300613496933</v>
      </c>
      <c r="G48" s="42">
        <f t="shared" si="15"/>
        <v>5.2147239263803682</v>
      </c>
      <c r="H48" s="42">
        <f t="shared" si="15"/>
        <v>2.4096385542168677</v>
      </c>
      <c r="I48" s="42">
        <f t="shared" si="15"/>
        <v>2.735562310030395</v>
      </c>
      <c r="J48" s="42">
        <f t="shared" si="15"/>
        <v>5.1987767584097861</v>
      </c>
      <c r="K48" s="42">
        <f t="shared" si="15"/>
        <v>7.3313782991202352</v>
      </c>
      <c r="L48" s="42">
        <f>L47/L40*100</f>
        <v>6.4425770308123242</v>
      </c>
      <c r="M48" s="42">
        <f>M47/M40*100</f>
        <v>3.804347826086957</v>
      </c>
      <c r="N48" s="42">
        <f>N47/N40*100</f>
        <v>5.4054054054054053</v>
      </c>
      <c r="O48" s="42">
        <f t="shared" ref="O48:Q48" si="16">O47/O40*100</f>
        <v>6.0209424083769632</v>
      </c>
      <c r="P48" s="42">
        <f t="shared" si="16"/>
        <v>6.0686015831134563</v>
      </c>
      <c r="Q48" s="159">
        <f t="shared" si="16"/>
        <v>3.4300791556728232</v>
      </c>
      <c r="R48" s="147">
        <f t="shared" si="0"/>
        <v>-2.6385224274406331</v>
      </c>
      <c r="S48" s="127">
        <f t="shared" si="1"/>
        <v>56.521739130434781</v>
      </c>
    </row>
    <row r="49" spans="1:19" ht="15" customHeight="1" x14ac:dyDescent="0.2">
      <c r="A49" s="8">
        <v>44</v>
      </c>
      <c r="B49" s="256" t="s">
        <v>50</v>
      </c>
      <c r="C49" s="257"/>
      <c r="D49" s="9" t="s">
        <v>13</v>
      </c>
      <c r="E49" s="38">
        <v>280</v>
      </c>
      <c r="F49" s="38">
        <v>237</v>
      </c>
      <c r="G49" s="38">
        <v>227</v>
      </c>
      <c r="H49" s="38">
        <v>223</v>
      </c>
      <c r="I49" s="38">
        <v>224</v>
      </c>
      <c r="J49" s="38">
        <v>220</v>
      </c>
      <c r="K49" s="38">
        <v>240</v>
      </c>
      <c r="L49" s="22">
        <v>255</v>
      </c>
      <c r="M49" s="22">
        <v>265</v>
      </c>
      <c r="N49" s="22">
        <v>261</v>
      </c>
      <c r="O49" s="108">
        <v>288</v>
      </c>
      <c r="P49" s="108">
        <v>296</v>
      </c>
      <c r="Q49" s="153">
        <v>299</v>
      </c>
      <c r="R49" s="147">
        <f t="shared" si="0"/>
        <v>3</v>
      </c>
      <c r="S49" s="127">
        <f t="shared" si="1"/>
        <v>101.01351351351352</v>
      </c>
    </row>
    <row r="50" spans="1:19" ht="13.5" customHeight="1" x14ac:dyDescent="0.2">
      <c r="A50" s="122">
        <v>45</v>
      </c>
      <c r="B50" s="246" t="s">
        <v>51</v>
      </c>
      <c r="C50" s="247"/>
      <c r="D50" s="120" t="s">
        <v>13</v>
      </c>
      <c r="E50" s="36">
        <v>272</v>
      </c>
      <c r="F50" s="36">
        <v>292</v>
      </c>
      <c r="G50" s="36">
        <v>304</v>
      </c>
      <c r="H50" s="36">
        <v>282</v>
      </c>
      <c r="I50" s="36">
        <v>203</v>
      </c>
      <c r="J50" s="15">
        <v>216</v>
      </c>
      <c r="K50" s="15">
        <v>231</v>
      </c>
      <c r="L50" s="11">
        <v>242</v>
      </c>
      <c r="M50" s="11">
        <v>237</v>
      </c>
      <c r="N50" s="11">
        <v>247</v>
      </c>
      <c r="O50" s="66">
        <v>256</v>
      </c>
      <c r="P50" s="66">
        <v>255</v>
      </c>
      <c r="Q50" s="154">
        <v>262</v>
      </c>
      <c r="R50" s="147">
        <f t="shared" si="0"/>
        <v>7</v>
      </c>
      <c r="S50" s="127">
        <f t="shared" si="1"/>
        <v>102.74509803921568</v>
      </c>
    </row>
    <row r="51" spans="1:19" ht="13.5" customHeight="1" x14ac:dyDescent="0.2">
      <c r="A51" s="122">
        <v>46</v>
      </c>
      <c r="B51" s="246" t="s">
        <v>52</v>
      </c>
      <c r="C51" s="247"/>
      <c r="D51" s="120" t="s">
        <v>17</v>
      </c>
      <c r="E51" s="42">
        <f t="shared" ref="E51:K51" si="17">E50/E49*100</f>
        <v>97.142857142857139</v>
      </c>
      <c r="F51" s="42">
        <v>123.20675105485233</v>
      </c>
      <c r="G51" s="42">
        <f t="shared" si="17"/>
        <v>133.92070484581498</v>
      </c>
      <c r="H51" s="42">
        <f t="shared" si="17"/>
        <v>126.45739910313902</v>
      </c>
      <c r="I51" s="42">
        <f t="shared" si="17"/>
        <v>90.625</v>
      </c>
      <c r="J51" s="55">
        <f t="shared" si="17"/>
        <v>98.181818181818187</v>
      </c>
      <c r="K51" s="55">
        <f t="shared" si="17"/>
        <v>96.25</v>
      </c>
      <c r="L51" s="25">
        <f>L50/L49*100</f>
        <v>94.901960784313715</v>
      </c>
      <c r="M51" s="25">
        <f>M50/M49*100</f>
        <v>89.433962264150949</v>
      </c>
      <c r="N51" s="25">
        <f>N50/N49*100</f>
        <v>94.636015325670499</v>
      </c>
      <c r="O51" s="80">
        <f t="shared" ref="O51:P51" si="18">O50/O49*100</f>
        <v>88.888888888888886</v>
      </c>
      <c r="P51" s="80">
        <f t="shared" si="18"/>
        <v>86.148648648648646</v>
      </c>
      <c r="Q51" s="155">
        <f t="shared" ref="Q51" si="19">Q50/Q49*100</f>
        <v>87.625418060200673</v>
      </c>
      <c r="R51" s="147">
        <f t="shared" si="0"/>
        <v>1.4767694115520271</v>
      </c>
      <c r="S51" s="127">
        <f t="shared" si="1"/>
        <v>101.71421076791923</v>
      </c>
    </row>
    <row r="52" spans="1:19" ht="13.5" customHeight="1" x14ac:dyDescent="0.2">
      <c r="A52" s="122">
        <v>47</v>
      </c>
      <c r="B52" s="246" t="s">
        <v>53</v>
      </c>
      <c r="C52" s="247"/>
      <c r="D52" s="120" t="s">
        <v>13</v>
      </c>
      <c r="E52" s="36">
        <v>251</v>
      </c>
      <c r="F52" s="36">
        <v>237</v>
      </c>
      <c r="G52" s="36">
        <v>229</v>
      </c>
      <c r="H52" s="36">
        <v>243</v>
      </c>
      <c r="I52" s="36">
        <v>169</v>
      </c>
      <c r="J52" s="15">
        <v>191</v>
      </c>
      <c r="K52" s="15">
        <v>214</v>
      </c>
      <c r="L52" s="11">
        <v>218</v>
      </c>
      <c r="M52" s="11">
        <v>211</v>
      </c>
      <c r="N52" s="11">
        <v>213</v>
      </c>
      <c r="O52" s="66">
        <v>238</v>
      </c>
      <c r="P52" s="66">
        <v>243</v>
      </c>
      <c r="Q52" s="154">
        <v>234</v>
      </c>
      <c r="R52" s="147">
        <f t="shared" si="0"/>
        <v>-9</v>
      </c>
      <c r="S52" s="127">
        <f t="shared" si="1"/>
        <v>96.296296296296291</v>
      </c>
    </row>
    <row r="53" spans="1:19" ht="13.5" customHeight="1" x14ac:dyDescent="0.2">
      <c r="A53" s="122">
        <v>48</v>
      </c>
      <c r="B53" s="246" t="s">
        <v>52</v>
      </c>
      <c r="C53" s="247"/>
      <c r="D53" s="120" t="s">
        <v>17</v>
      </c>
      <c r="E53" s="42">
        <f t="shared" ref="E53:K53" si="20">E52/E49*100</f>
        <v>89.642857142857153</v>
      </c>
      <c r="F53" s="42">
        <v>100</v>
      </c>
      <c r="G53" s="42">
        <f t="shared" si="20"/>
        <v>100.88105726872247</v>
      </c>
      <c r="H53" s="42">
        <f t="shared" si="20"/>
        <v>108.96860986547085</v>
      </c>
      <c r="I53" s="42">
        <f t="shared" si="20"/>
        <v>75.446428571428569</v>
      </c>
      <c r="J53" s="55">
        <f t="shared" si="20"/>
        <v>86.818181818181813</v>
      </c>
      <c r="K53" s="55">
        <f t="shared" si="20"/>
        <v>89.166666666666671</v>
      </c>
      <c r="L53" s="25">
        <f>L52/L49*100</f>
        <v>85.490196078431367</v>
      </c>
      <c r="M53" s="25">
        <f>M52/M49*100</f>
        <v>79.622641509433961</v>
      </c>
      <c r="N53" s="25">
        <f>N52/N49*100</f>
        <v>81.609195402298852</v>
      </c>
      <c r="O53" s="80">
        <f t="shared" ref="O53:P53" si="21">O52/O49*100</f>
        <v>82.638888888888886</v>
      </c>
      <c r="P53" s="80">
        <f t="shared" si="21"/>
        <v>82.094594594594597</v>
      </c>
      <c r="Q53" s="155">
        <f t="shared" ref="Q53" si="22">Q52/Q49*100</f>
        <v>78.260869565217391</v>
      </c>
      <c r="R53" s="147">
        <f t="shared" si="0"/>
        <v>-3.8337250293772058</v>
      </c>
      <c r="S53" s="127">
        <f t="shared" si="1"/>
        <v>95.330112721417066</v>
      </c>
    </row>
    <row r="54" spans="1:19" ht="13.5" customHeight="1" x14ac:dyDescent="0.2">
      <c r="A54" s="122">
        <v>49</v>
      </c>
      <c r="B54" s="246" t="s">
        <v>54</v>
      </c>
      <c r="C54" s="247"/>
      <c r="D54" s="120" t="s">
        <v>13</v>
      </c>
      <c r="E54" s="36">
        <v>81</v>
      </c>
      <c r="F54" s="36">
        <v>60</v>
      </c>
      <c r="G54" s="36">
        <v>73</v>
      </c>
      <c r="H54" s="36">
        <v>83</v>
      </c>
      <c r="I54" s="36">
        <v>68</v>
      </c>
      <c r="J54" s="15">
        <v>66</v>
      </c>
      <c r="K54" s="15">
        <v>144</v>
      </c>
      <c r="L54" s="11">
        <v>103</v>
      </c>
      <c r="M54" s="11">
        <v>116</v>
      </c>
      <c r="N54" s="11">
        <v>119</v>
      </c>
      <c r="O54" s="66">
        <v>119</v>
      </c>
      <c r="P54" s="66">
        <v>105</v>
      </c>
      <c r="Q54" s="154">
        <v>99</v>
      </c>
      <c r="R54" s="147">
        <f t="shared" si="0"/>
        <v>-6</v>
      </c>
      <c r="S54" s="127">
        <f t="shared" si="1"/>
        <v>94.285714285714278</v>
      </c>
    </row>
    <row r="55" spans="1:19" ht="13.5" customHeight="1" x14ac:dyDescent="0.2">
      <c r="A55" s="122">
        <v>50</v>
      </c>
      <c r="B55" s="246" t="s">
        <v>52</v>
      </c>
      <c r="C55" s="247"/>
      <c r="D55" s="120" t="s">
        <v>17</v>
      </c>
      <c r="E55" s="42">
        <f>E54/E51*100</f>
        <v>83.382352941176478</v>
      </c>
      <c r="F55" s="42">
        <v>48.698630136986296</v>
      </c>
      <c r="G55" s="42">
        <f>G54/G51*100</f>
        <v>54.50986842105263</v>
      </c>
      <c r="H55" s="42">
        <f>H54/H51*100</f>
        <v>65.634751773049643</v>
      </c>
      <c r="I55" s="42">
        <f t="shared" ref="I55:P55" si="23">I54/I49*100</f>
        <v>30.357142857142854</v>
      </c>
      <c r="J55" s="55">
        <f t="shared" si="23"/>
        <v>30</v>
      </c>
      <c r="K55" s="55">
        <f t="shared" si="23"/>
        <v>60</v>
      </c>
      <c r="L55" s="25">
        <f t="shared" si="23"/>
        <v>40.392156862745097</v>
      </c>
      <c r="M55" s="25">
        <f t="shared" si="23"/>
        <v>43.773584905660378</v>
      </c>
      <c r="N55" s="25">
        <f t="shared" si="23"/>
        <v>45.593869731800766</v>
      </c>
      <c r="O55" s="80">
        <f t="shared" si="23"/>
        <v>41.319444444444443</v>
      </c>
      <c r="P55" s="80">
        <f t="shared" si="23"/>
        <v>35.472972972972968</v>
      </c>
      <c r="Q55" s="155">
        <f t="shared" ref="Q55" si="24">Q54/Q49*100</f>
        <v>33.110367892976591</v>
      </c>
      <c r="R55" s="147">
        <f t="shared" si="0"/>
        <v>-2.3626050799963778</v>
      </c>
      <c r="S55" s="127">
        <f t="shared" si="1"/>
        <v>93.339703774486409</v>
      </c>
    </row>
    <row r="56" spans="1:19" ht="13.5" customHeight="1" x14ac:dyDescent="0.2">
      <c r="A56" s="122">
        <v>51</v>
      </c>
      <c r="B56" s="246" t="s">
        <v>55</v>
      </c>
      <c r="C56" s="247"/>
      <c r="D56" s="120" t="s">
        <v>13</v>
      </c>
      <c r="E56" s="36">
        <v>132</v>
      </c>
      <c r="F56" s="36">
        <v>93</v>
      </c>
      <c r="G56" s="36">
        <v>134</v>
      </c>
      <c r="H56" s="36">
        <v>176</v>
      </c>
      <c r="I56" s="36">
        <v>139</v>
      </c>
      <c r="J56" s="15">
        <v>114</v>
      </c>
      <c r="K56" s="15">
        <v>224</v>
      </c>
      <c r="L56" s="11">
        <v>190</v>
      </c>
      <c r="M56" s="11">
        <v>180</v>
      </c>
      <c r="N56" s="11">
        <v>184</v>
      </c>
      <c r="O56" s="66">
        <v>193</v>
      </c>
      <c r="P56" s="66">
        <v>163</v>
      </c>
      <c r="Q56" s="154">
        <v>140</v>
      </c>
      <c r="R56" s="147">
        <f t="shared" si="0"/>
        <v>-23</v>
      </c>
      <c r="S56" s="127">
        <f t="shared" si="1"/>
        <v>85.889570552147248</v>
      </c>
    </row>
    <row r="57" spans="1:19" ht="13.5" customHeight="1" x14ac:dyDescent="0.2">
      <c r="A57" s="122">
        <v>52</v>
      </c>
      <c r="B57" s="246" t="s">
        <v>52</v>
      </c>
      <c r="C57" s="247"/>
      <c r="D57" s="120" t="s">
        <v>17</v>
      </c>
      <c r="E57" s="42">
        <f t="shared" ref="E57:K57" si="25">E56/E49*100</f>
        <v>47.142857142857139</v>
      </c>
      <c r="F57" s="42">
        <v>39.24050632911392</v>
      </c>
      <c r="G57" s="42">
        <f t="shared" si="25"/>
        <v>59.030837004405292</v>
      </c>
      <c r="H57" s="42">
        <f t="shared" si="25"/>
        <v>78.923766816143498</v>
      </c>
      <c r="I57" s="42">
        <f t="shared" si="25"/>
        <v>62.053571428571431</v>
      </c>
      <c r="J57" s="42">
        <f t="shared" si="25"/>
        <v>51.81818181818182</v>
      </c>
      <c r="K57" s="42">
        <f t="shared" si="25"/>
        <v>93.333333333333329</v>
      </c>
      <c r="L57" s="25">
        <f>L56/L49*100</f>
        <v>74.509803921568633</v>
      </c>
      <c r="M57" s="25">
        <f>M56/M49*100</f>
        <v>67.924528301886795</v>
      </c>
      <c r="N57" s="25">
        <f>N56/N49*100</f>
        <v>70.498084291187737</v>
      </c>
      <c r="O57" s="80">
        <f t="shared" ref="O57:P57" si="26">O56/O49*100</f>
        <v>67.013888888888886</v>
      </c>
      <c r="P57" s="80">
        <f t="shared" si="26"/>
        <v>55.067567567567565</v>
      </c>
      <c r="Q57" s="155">
        <f t="shared" ref="Q57" si="27">Q56/Q49*100</f>
        <v>46.822742474916389</v>
      </c>
      <c r="R57" s="147">
        <f t="shared" si="0"/>
        <v>-8.2448250926511761</v>
      </c>
      <c r="S57" s="127">
        <f t="shared" si="1"/>
        <v>85.027802285737735</v>
      </c>
    </row>
    <row r="58" spans="1:19" ht="18" customHeight="1" x14ac:dyDescent="0.2">
      <c r="A58" s="8">
        <v>53</v>
      </c>
      <c r="B58" s="244" t="s">
        <v>56</v>
      </c>
      <c r="C58" s="245"/>
      <c r="D58" s="9" t="s">
        <v>57</v>
      </c>
      <c r="E58" s="38">
        <f>SUM(E59:E63)</f>
        <v>83970</v>
      </c>
      <c r="F58" s="38">
        <v>95333</v>
      </c>
      <c r="G58" s="38">
        <f t="shared" ref="G58:I58" si="28">SUM(G59:G63)</f>
        <v>105855</v>
      </c>
      <c r="H58" s="38">
        <f t="shared" si="28"/>
        <v>96082</v>
      </c>
      <c r="I58" s="38">
        <f t="shared" si="28"/>
        <v>98346</v>
      </c>
      <c r="J58" s="38">
        <v>109091</v>
      </c>
      <c r="K58" s="38">
        <v>123652</v>
      </c>
      <c r="L58" s="22">
        <f>SUM(L59:L63)</f>
        <v>131240</v>
      </c>
      <c r="M58" s="22">
        <f>SUM(M59:M63)</f>
        <v>115693</v>
      </c>
      <c r="N58" s="22">
        <f>SUM(N59:N63)</f>
        <v>129121</v>
      </c>
      <c r="O58" s="108">
        <f t="shared" ref="O58:P58" si="29">SUM(O59:O63)</f>
        <v>132437</v>
      </c>
      <c r="P58" s="108">
        <f t="shared" si="29"/>
        <v>135798</v>
      </c>
      <c r="Q58" s="153">
        <v>124533</v>
      </c>
      <c r="R58" s="147">
        <f t="shared" si="0"/>
        <v>-11265</v>
      </c>
      <c r="S58" s="127">
        <f t="shared" si="1"/>
        <v>91.704590641982946</v>
      </c>
    </row>
    <row r="59" spans="1:19" ht="13.5" customHeight="1" x14ac:dyDescent="0.2">
      <c r="A59" s="122">
        <v>54</v>
      </c>
      <c r="B59" s="260" t="s">
        <v>58</v>
      </c>
      <c r="C59" s="261"/>
      <c r="D59" s="120" t="s">
        <v>57</v>
      </c>
      <c r="E59" s="36">
        <v>400</v>
      </c>
      <c r="F59" s="36">
        <v>428</v>
      </c>
      <c r="G59" s="36">
        <v>500</v>
      </c>
      <c r="H59" s="36">
        <v>444</v>
      </c>
      <c r="I59" s="36">
        <v>407</v>
      </c>
      <c r="J59" s="36">
        <v>331</v>
      </c>
      <c r="K59" s="36">
        <v>334</v>
      </c>
      <c r="L59" s="11">
        <v>277</v>
      </c>
      <c r="M59" s="11">
        <v>231</v>
      </c>
      <c r="N59" s="11">
        <v>242</v>
      </c>
      <c r="O59" s="11">
        <v>201</v>
      </c>
      <c r="P59" s="11">
        <v>211</v>
      </c>
      <c r="Q59" s="109">
        <v>211</v>
      </c>
      <c r="R59" s="147">
        <f t="shared" si="0"/>
        <v>0</v>
      </c>
      <c r="S59" s="127">
        <f t="shared" si="1"/>
        <v>100</v>
      </c>
    </row>
    <row r="60" spans="1:19" ht="13.5" customHeight="1" x14ac:dyDescent="0.2">
      <c r="A60" s="122">
        <v>55</v>
      </c>
      <c r="B60" s="260" t="s">
        <v>59</v>
      </c>
      <c r="C60" s="261"/>
      <c r="D60" s="120" t="s">
        <v>57</v>
      </c>
      <c r="E60" s="36">
        <v>4961</v>
      </c>
      <c r="F60" s="36">
        <v>5699</v>
      </c>
      <c r="G60" s="36">
        <v>6447</v>
      </c>
      <c r="H60" s="36">
        <v>6424</v>
      </c>
      <c r="I60" s="36">
        <v>6649</v>
      </c>
      <c r="J60" s="36">
        <v>7156</v>
      </c>
      <c r="K60" s="36">
        <v>8071</v>
      </c>
      <c r="L60" s="11">
        <v>8854</v>
      </c>
      <c r="M60" s="11">
        <v>8873</v>
      </c>
      <c r="N60" s="11">
        <v>9763</v>
      </c>
      <c r="O60" s="11">
        <v>10145</v>
      </c>
      <c r="P60" s="11">
        <v>10109</v>
      </c>
      <c r="Q60" s="109">
        <v>8646</v>
      </c>
      <c r="R60" s="147">
        <f t="shared" si="0"/>
        <v>-1463</v>
      </c>
      <c r="S60" s="127">
        <f t="shared" si="1"/>
        <v>85.527747551686616</v>
      </c>
    </row>
    <row r="61" spans="1:19" ht="13.5" customHeight="1" x14ac:dyDescent="0.2">
      <c r="A61" s="122">
        <v>56</v>
      </c>
      <c r="B61" s="260" t="s">
        <v>60</v>
      </c>
      <c r="C61" s="261"/>
      <c r="D61" s="120" t="s">
        <v>57</v>
      </c>
      <c r="E61" s="36">
        <v>6923</v>
      </c>
      <c r="F61" s="36">
        <v>7817</v>
      </c>
      <c r="G61" s="36">
        <v>9148</v>
      </c>
      <c r="H61" s="36">
        <v>8591</v>
      </c>
      <c r="I61" s="36">
        <v>8873</v>
      </c>
      <c r="J61" s="36">
        <v>9902</v>
      </c>
      <c r="K61" s="36">
        <v>10860</v>
      </c>
      <c r="L61" s="11">
        <v>11348</v>
      </c>
      <c r="M61" s="11">
        <v>9990</v>
      </c>
      <c r="N61" s="11">
        <v>10882</v>
      </c>
      <c r="O61" s="11">
        <v>11844</v>
      </c>
      <c r="P61" s="11">
        <v>12785</v>
      </c>
      <c r="Q61" s="109">
        <v>12655</v>
      </c>
      <c r="R61" s="147">
        <f t="shared" si="0"/>
        <v>-130</v>
      </c>
      <c r="S61" s="127">
        <f t="shared" si="1"/>
        <v>98.983183418068037</v>
      </c>
    </row>
    <row r="62" spans="1:19" ht="13.5" customHeight="1" x14ac:dyDescent="0.2">
      <c r="A62" s="122">
        <v>57</v>
      </c>
      <c r="B62" s="260" t="s">
        <v>61</v>
      </c>
      <c r="C62" s="261"/>
      <c r="D62" s="120" t="s">
        <v>57</v>
      </c>
      <c r="E62" s="36">
        <v>40551</v>
      </c>
      <c r="F62" s="36">
        <v>47104</v>
      </c>
      <c r="G62" s="36">
        <v>53804</v>
      </c>
      <c r="H62" s="36">
        <v>46719</v>
      </c>
      <c r="I62" s="36">
        <v>48372</v>
      </c>
      <c r="J62" s="36">
        <v>55027</v>
      </c>
      <c r="K62" s="36">
        <v>63777</v>
      </c>
      <c r="L62" s="11">
        <v>68902</v>
      </c>
      <c r="M62" s="11">
        <v>61049</v>
      </c>
      <c r="N62" s="11">
        <v>69800</v>
      </c>
      <c r="O62" s="11">
        <v>71704</v>
      </c>
      <c r="P62" s="11">
        <v>72737</v>
      </c>
      <c r="Q62" s="109">
        <v>66267</v>
      </c>
      <c r="R62" s="147">
        <f t="shared" si="0"/>
        <v>-6470</v>
      </c>
      <c r="S62" s="127">
        <f t="shared" si="1"/>
        <v>91.104939714313218</v>
      </c>
    </row>
    <row r="63" spans="1:19" ht="13.5" customHeight="1" x14ac:dyDescent="0.2">
      <c r="A63" s="122">
        <v>58</v>
      </c>
      <c r="B63" s="260" t="s">
        <v>62</v>
      </c>
      <c r="C63" s="261"/>
      <c r="D63" s="120" t="s">
        <v>57</v>
      </c>
      <c r="E63" s="36">
        <v>31135</v>
      </c>
      <c r="F63" s="36">
        <v>34285</v>
      </c>
      <c r="G63" s="36">
        <v>35956</v>
      </c>
      <c r="H63" s="36">
        <v>33904</v>
      </c>
      <c r="I63" s="36">
        <v>34045</v>
      </c>
      <c r="J63" s="36">
        <v>36675</v>
      </c>
      <c r="K63" s="36">
        <v>40610</v>
      </c>
      <c r="L63" s="11">
        <v>41859</v>
      </c>
      <c r="M63" s="11">
        <v>35550</v>
      </c>
      <c r="N63" s="11">
        <v>38434</v>
      </c>
      <c r="O63" s="11">
        <v>38543</v>
      </c>
      <c r="P63" s="11">
        <v>39956</v>
      </c>
      <c r="Q63" s="109">
        <v>36754</v>
      </c>
      <c r="R63" s="147">
        <f t="shared" si="0"/>
        <v>-3202</v>
      </c>
      <c r="S63" s="127">
        <f t="shared" si="1"/>
        <v>91.986184803283606</v>
      </c>
    </row>
    <row r="64" spans="1:19" ht="13.5" customHeight="1" x14ac:dyDescent="0.2">
      <c r="A64" s="122">
        <v>59</v>
      </c>
      <c r="B64" s="246" t="s">
        <v>63</v>
      </c>
      <c r="C64" s="247"/>
      <c r="D64" s="120" t="s">
        <v>57</v>
      </c>
      <c r="E64" s="36">
        <f>SUM(E65:E69)</f>
        <v>35178</v>
      </c>
      <c r="F64" s="36">
        <v>40317</v>
      </c>
      <c r="G64" s="36">
        <f>G65+G66+G67+G68+G69</f>
        <v>45581</v>
      </c>
      <c r="H64" s="36">
        <f>H65+H66+H67+H68+H69</f>
        <v>41761</v>
      </c>
      <c r="I64" s="36">
        <v>43343</v>
      </c>
      <c r="J64" s="36">
        <v>47978</v>
      </c>
      <c r="K64" s="36">
        <v>54426</v>
      </c>
      <c r="L64" s="22">
        <f>SUM(L65:L69)</f>
        <v>58632</v>
      </c>
      <c r="M64" s="22">
        <f>SUM(M65:M69)</f>
        <v>54444</v>
      </c>
      <c r="N64" s="22">
        <f>SUM(N65:N69)</f>
        <v>58023</v>
      </c>
      <c r="O64" s="22">
        <f t="shared" ref="O64:P64" si="30">SUM(O65:O69)</f>
        <v>62400</v>
      </c>
      <c r="P64" s="22">
        <f t="shared" si="30"/>
        <v>63585</v>
      </c>
      <c r="Q64" s="153">
        <v>58925</v>
      </c>
      <c r="R64" s="147">
        <f t="shared" si="0"/>
        <v>-4660</v>
      </c>
      <c r="S64" s="127">
        <f t="shared" si="1"/>
        <v>92.671227490760401</v>
      </c>
    </row>
    <row r="65" spans="1:19" ht="13.5" customHeight="1" x14ac:dyDescent="0.2">
      <c r="A65" s="122">
        <v>60</v>
      </c>
      <c r="B65" s="260" t="s">
        <v>64</v>
      </c>
      <c r="C65" s="261"/>
      <c r="D65" s="120" t="s">
        <v>57</v>
      </c>
      <c r="E65" s="36">
        <v>150</v>
      </c>
      <c r="F65" s="36">
        <v>160</v>
      </c>
      <c r="G65" s="36">
        <v>180</v>
      </c>
      <c r="H65" s="36">
        <v>169</v>
      </c>
      <c r="I65" s="36">
        <v>158</v>
      </c>
      <c r="J65" s="36">
        <v>142</v>
      </c>
      <c r="K65" s="36">
        <v>135</v>
      </c>
      <c r="L65" s="36">
        <v>116</v>
      </c>
      <c r="M65" s="36">
        <v>98</v>
      </c>
      <c r="N65" s="36">
        <v>92</v>
      </c>
      <c r="O65" s="36">
        <v>75</v>
      </c>
      <c r="P65" s="36">
        <v>85</v>
      </c>
      <c r="Q65" s="109">
        <v>96</v>
      </c>
      <c r="R65" s="147">
        <f t="shared" si="0"/>
        <v>11</v>
      </c>
      <c r="S65" s="127">
        <f t="shared" si="1"/>
        <v>112.94117647058823</v>
      </c>
    </row>
    <row r="66" spans="1:19" ht="13.5" customHeight="1" x14ac:dyDescent="0.2">
      <c r="A66" s="122">
        <v>61</v>
      </c>
      <c r="B66" s="260" t="s">
        <v>65</v>
      </c>
      <c r="C66" s="261"/>
      <c r="D66" s="120" t="s">
        <v>57</v>
      </c>
      <c r="E66" s="36">
        <v>1435</v>
      </c>
      <c r="F66" s="36">
        <v>1597</v>
      </c>
      <c r="G66" s="36">
        <v>1802</v>
      </c>
      <c r="H66" s="36">
        <v>1834</v>
      </c>
      <c r="I66" s="36">
        <v>1942</v>
      </c>
      <c r="J66" s="36">
        <v>2119</v>
      </c>
      <c r="K66" s="36">
        <v>2360</v>
      </c>
      <c r="L66" s="36">
        <v>2634</v>
      </c>
      <c r="M66" s="36">
        <v>2764</v>
      </c>
      <c r="N66" s="36">
        <v>3014</v>
      </c>
      <c r="O66" s="36">
        <v>3366</v>
      </c>
      <c r="P66" s="36">
        <v>3566</v>
      </c>
      <c r="Q66" s="109">
        <v>3009</v>
      </c>
      <c r="R66" s="147">
        <f t="shared" si="0"/>
        <v>-557</v>
      </c>
      <c r="S66" s="127">
        <f t="shared" si="1"/>
        <v>84.38025799214806</v>
      </c>
    </row>
    <row r="67" spans="1:19" ht="13.5" customHeight="1" x14ac:dyDescent="0.2">
      <c r="A67" s="122">
        <v>62</v>
      </c>
      <c r="B67" s="260" t="s">
        <v>66</v>
      </c>
      <c r="C67" s="261"/>
      <c r="D67" s="120" t="s">
        <v>57</v>
      </c>
      <c r="E67" s="36">
        <v>2648</v>
      </c>
      <c r="F67" s="36">
        <v>2939</v>
      </c>
      <c r="G67" s="36">
        <v>3430</v>
      </c>
      <c r="H67" s="36">
        <v>3350</v>
      </c>
      <c r="I67" s="36">
        <v>3524</v>
      </c>
      <c r="J67" s="36">
        <v>3968</v>
      </c>
      <c r="K67" s="36">
        <v>4229</v>
      </c>
      <c r="L67" s="36">
        <v>4469</v>
      </c>
      <c r="M67" s="36">
        <v>4161</v>
      </c>
      <c r="N67" s="36">
        <v>4311</v>
      </c>
      <c r="O67" s="36">
        <v>4921</v>
      </c>
      <c r="P67" s="36">
        <v>5317</v>
      </c>
      <c r="Q67" s="109">
        <v>5062</v>
      </c>
      <c r="R67" s="147">
        <f t="shared" si="0"/>
        <v>-255</v>
      </c>
      <c r="S67" s="127">
        <f t="shared" si="1"/>
        <v>95.204062441226256</v>
      </c>
    </row>
    <row r="68" spans="1:19" ht="13.5" customHeight="1" x14ac:dyDescent="0.2">
      <c r="A68" s="122">
        <v>63</v>
      </c>
      <c r="B68" s="260" t="s">
        <v>67</v>
      </c>
      <c r="C68" s="261"/>
      <c r="D68" s="120" t="s">
        <v>57</v>
      </c>
      <c r="E68" s="36">
        <v>18092</v>
      </c>
      <c r="F68" s="36">
        <v>21097</v>
      </c>
      <c r="G68" s="36">
        <v>24243</v>
      </c>
      <c r="H68" s="36">
        <v>21334</v>
      </c>
      <c r="I68" s="36">
        <v>22486</v>
      </c>
      <c r="J68" s="36">
        <v>25668</v>
      </c>
      <c r="K68" s="36">
        <v>29966</v>
      </c>
      <c r="L68" s="36">
        <v>32426</v>
      </c>
      <c r="M68" s="36">
        <v>29901</v>
      </c>
      <c r="N68" s="36">
        <v>32860</v>
      </c>
      <c r="O68" s="36">
        <v>35784</v>
      </c>
      <c r="P68" s="36">
        <v>36001</v>
      </c>
      <c r="Q68" s="109">
        <v>33143</v>
      </c>
      <c r="R68" s="147">
        <f t="shared" si="0"/>
        <v>-2858</v>
      </c>
      <c r="S68" s="127">
        <f t="shared" si="1"/>
        <v>92.061331629676957</v>
      </c>
    </row>
    <row r="69" spans="1:19" ht="13.5" customHeight="1" x14ac:dyDescent="0.2">
      <c r="A69" s="122">
        <v>64</v>
      </c>
      <c r="B69" s="260" t="s">
        <v>68</v>
      </c>
      <c r="C69" s="261"/>
      <c r="D69" s="120" t="s">
        <v>57</v>
      </c>
      <c r="E69" s="36">
        <v>12853</v>
      </c>
      <c r="F69" s="36">
        <v>14524</v>
      </c>
      <c r="G69" s="36">
        <v>15926</v>
      </c>
      <c r="H69" s="36">
        <v>15074</v>
      </c>
      <c r="I69" s="36">
        <v>15233</v>
      </c>
      <c r="J69" s="36">
        <v>16081</v>
      </c>
      <c r="K69" s="36">
        <v>17736</v>
      </c>
      <c r="L69" s="36">
        <v>18987</v>
      </c>
      <c r="M69" s="36">
        <v>17520</v>
      </c>
      <c r="N69" s="36">
        <v>17746</v>
      </c>
      <c r="O69" s="36">
        <v>18254</v>
      </c>
      <c r="P69" s="36">
        <v>18616</v>
      </c>
      <c r="Q69" s="109">
        <v>17625</v>
      </c>
      <c r="R69" s="147">
        <f t="shared" si="0"/>
        <v>-991</v>
      </c>
      <c r="S69" s="127">
        <f t="shared" si="1"/>
        <v>94.676622260421141</v>
      </c>
    </row>
    <row r="70" spans="1:19" ht="13.5" customHeight="1" x14ac:dyDescent="0.2">
      <c r="A70" s="122">
        <v>65</v>
      </c>
      <c r="B70" s="246" t="s">
        <v>69</v>
      </c>
      <c r="C70" s="247"/>
      <c r="D70" s="120" t="s">
        <v>57</v>
      </c>
      <c r="E70" s="36">
        <v>679</v>
      </c>
      <c r="F70" s="36">
        <v>737</v>
      </c>
      <c r="G70" s="36">
        <v>835</v>
      </c>
      <c r="H70" s="36">
        <v>873</v>
      </c>
      <c r="I70" s="36">
        <v>806</v>
      </c>
      <c r="J70" s="36">
        <v>884</v>
      </c>
      <c r="K70" s="36">
        <v>979</v>
      </c>
      <c r="L70" s="36">
        <v>1100</v>
      </c>
      <c r="M70" s="36">
        <v>911</v>
      </c>
      <c r="N70" s="36">
        <v>1044</v>
      </c>
      <c r="O70" s="36">
        <v>1120</v>
      </c>
      <c r="P70" s="36">
        <v>1239</v>
      </c>
      <c r="Q70" s="109">
        <v>1211</v>
      </c>
      <c r="R70" s="147">
        <f t="shared" si="0"/>
        <v>-28</v>
      </c>
      <c r="S70" s="127">
        <f t="shared" si="1"/>
        <v>97.740112994350284</v>
      </c>
    </row>
    <row r="71" spans="1:19" ht="13.5" customHeight="1" x14ac:dyDescent="0.2">
      <c r="A71" s="122">
        <v>66</v>
      </c>
      <c r="B71" s="246" t="s">
        <v>70</v>
      </c>
      <c r="C71" s="247"/>
      <c r="D71" s="120" t="s">
        <v>57</v>
      </c>
      <c r="E71" s="36">
        <v>25884</v>
      </c>
      <c r="F71" s="36">
        <v>30027</v>
      </c>
      <c r="G71" s="36">
        <v>34121</v>
      </c>
      <c r="H71" s="36">
        <v>40243</v>
      </c>
      <c r="I71" s="36">
        <v>35248</v>
      </c>
      <c r="J71" s="36">
        <v>36617</v>
      </c>
      <c r="K71" s="36">
        <v>40374</v>
      </c>
      <c r="L71" s="36">
        <v>50057</v>
      </c>
      <c r="M71" s="36">
        <v>40455</v>
      </c>
      <c r="N71" s="36">
        <v>44408</v>
      </c>
      <c r="O71" s="36">
        <v>45917</v>
      </c>
      <c r="P71" s="36">
        <v>52123</v>
      </c>
      <c r="Q71" s="109">
        <v>50617</v>
      </c>
      <c r="R71" s="147">
        <f t="shared" ref="R71:R101" si="31">Q71-P71</f>
        <v>-1506</v>
      </c>
      <c r="S71" s="127">
        <f t="shared" ref="S71:S101" si="32">Q71/P71*100</f>
        <v>97.110680505726847</v>
      </c>
    </row>
    <row r="72" spans="1:19" ht="13.5" customHeight="1" x14ac:dyDescent="0.2">
      <c r="A72" s="122">
        <v>67</v>
      </c>
      <c r="B72" s="246" t="s">
        <v>71</v>
      </c>
      <c r="C72" s="247"/>
      <c r="D72" s="120" t="s">
        <v>57</v>
      </c>
      <c r="E72" s="36">
        <v>2093</v>
      </c>
      <c r="F72" s="36">
        <v>295</v>
      </c>
      <c r="G72" s="35">
        <v>3634</v>
      </c>
      <c r="H72" s="35">
        <v>1154</v>
      </c>
      <c r="I72" s="35">
        <v>641</v>
      </c>
      <c r="J72" s="35">
        <v>210</v>
      </c>
      <c r="K72" s="35">
        <v>145</v>
      </c>
      <c r="L72" s="35">
        <v>227</v>
      </c>
      <c r="M72" s="35">
        <v>1248</v>
      </c>
      <c r="N72" s="35">
        <v>450</v>
      </c>
      <c r="O72" s="13">
        <v>1022</v>
      </c>
      <c r="P72" s="13">
        <v>956</v>
      </c>
      <c r="Q72" s="110">
        <v>1339</v>
      </c>
      <c r="R72" s="147">
        <f t="shared" si="31"/>
        <v>383</v>
      </c>
      <c r="S72" s="127">
        <f>Q72/P72*100</f>
        <v>140.06276150627613</v>
      </c>
    </row>
    <row r="73" spans="1:19" ht="13.5" customHeight="1" x14ac:dyDescent="0.2">
      <c r="A73" s="122">
        <v>68</v>
      </c>
      <c r="B73" s="246" t="s">
        <v>72</v>
      </c>
      <c r="C73" s="247"/>
      <c r="D73" s="120" t="s">
        <v>57</v>
      </c>
      <c r="E73" s="36">
        <v>1154</v>
      </c>
      <c r="F73" s="36">
        <v>299</v>
      </c>
      <c r="G73" s="36">
        <v>1590</v>
      </c>
      <c r="H73" s="36">
        <v>5037</v>
      </c>
      <c r="I73" s="36">
        <v>751</v>
      </c>
      <c r="J73" s="36">
        <v>170</v>
      </c>
      <c r="K73" s="36">
        <v>359</v>
      </c>
      <c r="L73" s="36">
        <v>209</v>
      </c>
      <c r="M73" s="36">
        <v>7522</v>
      </c>
      <c r="N73" s="36">
        <v>376</v>
      </c>
      <c r="O73" s="7">
        <v>2504</v>
      </c>
      <c r="P73" s="7">
        <v>1460</v>
      </c>
      <c r="Q73" s="109">
        <v>2985</v>
      </c>
      <c r="R73" s="147">
        <f t="shared" si="31"/>
        <v>1525</v>
      </c>
      <c r="S73" s="127">
        <f t="shared" si="32"/>
        <v>204.45205479452056</v>
      </c>
    </row>
    <row r="74" spans="1:19" ht="13.5" customHeight="1" x14ac:dyDescent="0.2">
      <c r="A74" s="122">
        <v>69</v>
      </c>
      <c r="B74" s="246" t="s">
        <v>73</v>
      </c>
      <c r="C74" s="247"/>
      <c r="D74" s="120" t="s">
        <v>57</v>
      </c>
      <c r="E74" s="36">
        <v>1357</v>
      </c>
      <c r="F74" s="36">
        <v>4419</v>
      </c>
      <c r="G74" s="36">
        <v>1774</v>
      </c>
      <c r="H74" s="36">
        <v>1691</v>
      </c>
      <c r="I74" s="36">
        <v>3103</v>
      </c>
      <c r="J74" s="36">
        <v>2902</v>
      </c>
      <c r="K74" s="36">
        <v>2494</v>
      </c>
      <c r="L74" s="36">
        <v>2899</v>
      </c>
      <c r="M74" s="36">
        <v>9486</v>
      </c>
      <c r="N74" s="36">
        <v>5618</v>
      </c>
      <c r="O74" s="7">
        <v>9465</v>
      </c>
      <c r="P74" s="7">
        <v>8321</v>
      </c>
      <c r="Q74" s="109">
        <v>5767</v>
      </c>
      <c r="R74" s="147">
        <f t="shared" si="31"/>
        <v>-2554</v>
      </c>
      <c r="S74" s="127">
        <f t="shared" si="32"/>
        <v>69.306573729119094</v>
      </c>
    </row>
    <row r="75" spans="1:19" ht="13.5" customHeight="1" x14ac:dyDescent="0.2">
      <c r="A75" s="122">
        <v>70</v>
      </c>
      <c r="B75" s="246" t="s">
        <v>74</v>
      </c>
      <c r="C75" s="247"/>
      <c r="D75" s="120" t="s">
        <v>57</v>
      </c>
      <c r="E75" s="36">
        <v>993</v>
      </c>
      <c r="F75" s="36">
        <v>228</v>
      </c>
      <c r="G75" s="36">
        <v>1060</v>
      </c>
      <c r="H75" s="36">
        <v>435</v>
      </c>
      <c r="I75" s="36">
        <v>1912</v>
      </c>
      <c r="J75" s="36">
        <v>708</v>
      </c>
      <c r="K75" s="36">
        <v>493</v>
      </c>
      <c r="L75" s="36">
        <v>192</v>
      </c>
      <c r="M75" s="36">
        <v>5537</v>
      </c>
      <c r="N75" s="36">
        <v>1150</v>
      </c>
      <c r="O75" s="7">
        <v>3841</v>
      </c>
      <c r="P75" s="7">
        <v>2995</v>
      </c>
      <c r="Q75" s="109">
        <v>2371</v>
      </c>
      <c r="R75" s="147">
        <f t="shared" si="31"/>
        <v>-624</v>
      </c>
      <c r="S75" s="127">
        <f t="shared" si="32"/>
        <v>79.165275459098496</v>
      </c>
    </row>
    <row r="76" spans="1:19" ht="18" customHeight="1" x14ac:dyDescent="0.2">
      <c r="A76" s="8">
        <v>71</v>
      </c>
      <c r="B76" s="244" t="s">
        <v>75</v>
      </c>
      <c r="C76" s="245"/>
      <c r="D76" s="9" t="s">
        <v>23</v>
      </c>
      <c r="E76" s="38">
        <v>535</v>
      </c>
      <c r="F76" s="38">
        <v>522</v>
      </c>
      <c r="G76" s="38">
        <v>501</v>
      </c>
      <c r="H76" s="38">
        <v>483</v>
      </c>
      <c r="I76" s="38">
        <v>494</v>
      </c>
      <c r="J76" s="38">
        <v>469</v>
      </c>
      <c r="K76" s="38">
        <v>515</v>
      </c>
      <c r="L76" s="22">
        <f>SUM(L77:L79)</f>
        <v>528</v>
      </c>
      <c r="M76" s="22">
        <f>SUM(M77:M79)</f>
        <v>560</v>
      </c>
      <c r="N76" s="22">
        <v>557</v>
      </c>
      <c r="O76" s="108">
        <v>595</v>
      </c>
      <c r="P76" s="108">
        <v>564</v>
      </c>
      <c r="Q76" s="153">
        <v>573</v>
      </c>
      <c r="R76" s="147">
        <f t="shared" si="31"/>
        <v>9</v>
      </c>
      <c r="S76" s="127">
        <f t="shared" si="32"/>
        <v>101.59574468085107</v>
      </c>
    </row>
    <row r="77" spans="1:19" ht="13.5" customHeight="1" x14ac:dyDescent="0.2">
      <c r="A77" s="122">
        <v>72</v>
      </c>
      <c r="B77" s="240" t="s">
        <v>76</v>
      </c>
      <c r="C77" s="119" t="s">
        <v>77</v>
      </c>
      <c r="D77" s="120" t="s">
        <v>23</v>
      </c>
      <c r="E77" s="36">
        <v>243</v>
      </c>
      <c r="F77" s="36">
        <v>235</v>
      </c>
      <c r="G77" s="36">
        <v>210</v>
      </c>
      <c r="H77" s="36">
        <v>173</v>
      </c>
      <c r="I77" s="36">
        <v>189</v>
      </c>
      <c r="J77" s="36">
        <v>143</v>
      </c>
      <c r="K77" s="36">
        <v>155</v>
      </c>
      <c r="L77" s="36">
        <v>172</v>
      </c>
      <c r="M77" s="36">
        <v>178</v>
      </c>
      <c r="N77" s="36">
        <v>188</v>
      </c>
      <c r="O77" s="36">
        <v>213</v>
      </c>
      <c r="P77" s="36">
        <v>174</v>
      </c>
      <c r="Q77" s="109">
        <v>169</v>
      </c>
      <c r="R77" s="147">
        <f t="shared" si="31"/>
        <v>-5</v>
      </c>
      <c r="S77" s="127">
        <f t="shared" si="32"/>
        <v>97.126436781609186</v>
      </c>
    </row>
    <row r="78" spans="1:19" ht="13.5" customHeight="1" x14ac:dyDescent="0.2">
      <c r="A78" s="122">
        <v>73</v>
      </c>
      <c r="B78" s="262"/>
      <c r="C78" s="119" t="s">
        <v>78</v>
      </c>
      <c r="D78" s="120" t="s">
        <v>23</v>
      </c>
      <c r="E78" s="36">
        <v>274</v>
      </c>
      <c r="F78" s="36">
        <v>272</v>
      </c>
      <c r="G78" s="36">
        <v>267</v>
      </c>
      <c r="H78" s="36">
        <v>287</v>
      </c>
      <c r="I78" s="36">
        <v>281</v>
      </c>
      <c r="J78" s="36">
        <v>306</v>
      </c>
      <c r="K78" s="36">
        <v>337</v>
      </c>
      <c r="L78" s="36">
        <v>332</v>
      </c>
      <c r="M78" s="36">
        <v>353</v>
      </c>
      <c r="N78" s="36">
        <v>319</v>
      </c>
      <c r="O78" s="36">
        <v>326</v>
      </c>
      <c r="P78" s="36">
        <v>331</v>
      </c>
      <c r="Q78" s="109">
        <v>365</v>
      </c>
      <c r="R78" s="147">
        <f t="shared" si="31"/>
        <v>34</v>
      </c>
      <c r="S78" s="127">
        <f t="shared" si="32"/>
        <v>110.27190332326285</v>
      </c>
    </row>
    <row r="79" spans="1:19" ht="13.5" customHeight="1" x14ac:dyDescent="0.2">
      <c r="A79" s="122">
        <v>74</v>
      </c>
      <c r="B79" s="241"/>
      <c r="C79" s="119" t="s">
        <v>79</v>
      </c>
      <c r="D79" s="120" t="s">
        <v>23</v>
      </c>
      <c r="E79" s="36">
        <v>18</v>
      </c>
      <c r="F79" s="36">
        <v>27</v>
      </c>
      <c r="G79" s="36">
        <v>24</v>
      </c>
      <c r="H79" s="36">
        <v>23</v>
      </c>
      <c r="I79" s="36">
        <v>24</v>
      </c>
      <c r="J79" s="36">
        <v>20</v>
      </c>
      <c r="K79" s="36">
        <v>23</v>
      </c>
      <c r="L79" s="36">
        <v>24</v>
      </c>
      <c r="M79" s="36">
        <v>29</v>
      </c>
      <c r="N79" s="36">
        <v>46</v>
      </c>
      <c r="O79" s="36">
        <v>56</v>
      </c>
      <c r="P79" s="36">
        <v>59</v>
      </c>
      <c r="Q79" s="109">
        <v>39</v>
      </c>
      <c r="R79" s="147">
        <f t="shared" si="31"/>
        <v>-20</v>
      </c>
      <c r="S79" s="127">
        <f t="shared" si="32"/>
        <v>66.101694915254242</v>
      </c>
    </row>
    <row r="80" spans="1:19" ht="13.5" customHeight="1" x14ac:dyDescent="0.2">
      <c r="A80" s="122">
        <v>75</v>
      </c>
      <c r="B80" s="263" t="s">
        <v>80</v>
      </c>
      <c r="C80" s="264"/>
      <c r="D80" s="120" t="s">
        <v>23</v>
      </c>
      <c r="E80" s="36">
        <v>231</v>
      </c>
      <c r="F80" s="36">
        <v>248</v>
      </c>
      <c r="G80" s="36">
        <v>231</v>
      </c>
      <c r="H80" s="36">
        <v>215</v>
      </c>
      <c r="I80" s="36">
        <v>224</v>
      </c>
      <c r="J80" s="36">
        <v>213</v>
      </c>
      <c r="K80" s="36">
        <v>232</v>
      </c>
      <c r="L80" s="36">
        <v>234</v>
      </c>
      <c r="M80" s="36">
        <v>251</v>
      </c>
      <c r="N80" s="36">
        <v>248</v>
      </c>
      <c r="O80" s="36">
        <v>260</v>
      </c>
      <c r="P80" s="36">
        <v>242</v>
      </c>
      <c r="Q80" s="109">
        <v>247</v>
      </c>
      <c r="R80" s="147">
        <f t="shared" si="31"/>
        <v>5</v>
      </c>
      <c r="S80" s="127">
        <f t="shared" si="32"/>
        <v>102.06611570247934</v>
      </c>
    </row>
    <row r="81" spans="1:19" ht="13.5" customHeight="1" x14ac:dyDescent="0.2">
      <c r="A81" s="122">
        <v>76</v>
      </c>
      <c r="B81" s="246" t="s">
        <v>81</v>
      </c>
      <c r="C81" s="247"/>
      <c r="D81" s="120" t="s">
        <v>82</v>
      </c>
      <c r="E81" s="42">
        <v>0</v>
      </c>
      <c r="F81" s="42">
        <v>1</v>
      </c>
      <c r="G81" s="42">
        <v>2</v>
      </c>
      <c r="H81" s="42">
        <v>5</v>
      </c>
      <c r="I81" s="42">
        <v>4.8</v>
      </c>
      <c r="J81" s="42">
        <v>10</v>
      </c>
      <c r="K81" s="42">
        <v>5.8</v>
      </c>
      <c r="L81" s="42">
        <v>11</v>
      </c>
      <c r="M81" s="42">
        <v>10.8</v>
      </c>
      <c r="N81" s="42">
        <v>16.399999999999999</v>
      </c>
      <c r="O81" s="42">
        <v>14.8</v>
      </c>
      <c r="P81" s="42">
        <v>8</v>
      </c>
      <c r="Q81" s="159">
        <v>23.4</v>
      </c>
      <c r="R81" s="147">
        <f t="shared" si="31"/>
        <v>15.399999999999999</v>
      </c>
      <c r="S81" s="127" t="s">
        <v>126</v>
      </c>
    </row>
    <row r="82" spans="1:19" ht="13.5" customHeight="1" x14ac:dyDescent="0.2">
      <c r="A82" s="122">
        <v>77</v>
      </c>
      <c r="B82" s="246" t="s">
        <v>83</v>
      </c>
      <c r="C82" s="247"/>
      <c r="D82" s="120" t="s">
        <v>82</v>
      </c>
      <c r="E82" s="42"/>
      <c r="F82" s="42">
        <v>0.4</v>
      </c>
      <c r="G82" s="42">
        <v>2</v>
      </c>
      <c r="H82" s="42">
        <v>2</v>
      </c>
      <c r="I82" s="42">
        <v>4.2</v>
      </c>
      <c r="J82" s="42">
        <v>27.7</v>
      </c>
      <c r="K82" s="42">
        <v>4.17</v>
      </c>
      <c r="L82" s="42">
        <v>8.1</v>
      </c>
      <c r="M82" s="42">
        <v>8</v>
      </c>
      <c r="N82" s="42">
        <v>13.3</v>
      </c>
      <c r="O82" s="42">
        <v>9.1</v>
      </c>
      <c r="P82" s="42">
        <v>2.5</v>
      </c>
      <c r="Q82" s="159">
        <v>8</v>
      </c>
      <c r="R82" s="147">
        <f>Q82-P82</f>
        <v>5.5</v>
      </c>
      <c r="S82" s="127" t="s">
        <v>127</v>
      </c>
    </row>
    <row r="83" spans="1:19" ht="13.5" customHeight="1" x14ac:dyDescent="0.2">
      <c r="A83" s="122">
        <v>78</v>
      </c>
      <c r="B83" s="246" t="s">
        <v>84</v>
      </c>
      <c r="C83" s="247"/>
      <c r="D83" s="120" t="s">
        <v>82</v>
      </c>
      <c r="E83" s="42"/>
      <c r="F83" s="42"/>
      <c r="G83" s="42">
        <v>500</v>
      </c>
      <c r="H83" s="42">
        <v>150</v>
      </c>
      <c r="I83" s="42">
        <v>300</v>
      </c>
      <c r="J83" s="42">
        <v>420</v>
      </c>
      <c r="K83" s="42">
        <v>430</v>
      </c>
      <c r="L83" s="42">
        <v>410</v>
      </c>
      <c r="M83" s="42">
        <v>616.1</v>
      </c>
      <c r="N83" s="42">
        <v>1172.5</v>
      </c>
      <c r="O83" s="42">
        <v>558.29999999999995</v>
      </c>
      <c r="P83" s="42">
        <v>858</v>
      </c>
      <c r="Q83" s="159">
        <v>497.5</v>
      </c>
      <c r="R83" s="147">
        <f t="shared" si="31"/>
        <v>-360.5</v>
      </c>
      <c r="S83" s="127">
        <f t="shared" si="32"/>
        <v>57.983682983682982</v>
      </c>
    </row>
    <row r="84" spans="1:19" ht="13.5" customHeight="1" x14ac:dyDescent="0.2">
      <c r="A84" s="122">
        <v>79</v>
      </c>
      <c r="B84" s="246" t="s">
        <v>85</v>
      </c>
      <c r="C84" s="247"/>
      <c r="D84" s="120" t="s">
        <v>82</v>
      </c>
      <c r="E84" s="42"/>
      <c r="F84" s="42"/>
      <c r="G84" s="42">
        <v>45</v>
      </c>
      <c r="H84" s="42">
        <v>45</v>
      </c>
      <c r="I84" s="42">
        <v>45</v>
      </c>
      <c r="J84" s="42">
        <v>50</v>
      </c>
      <c r="K84" s="42">
        <v>30</v>
      </c>
      <c r="L84" s="42">
        <v>35</v>
      </c>
      <c r="M84" s="42">
        <v>35</v>
      </c>
      <c r="N84" s="42">
        <v>35</v>
      </c>
      <c r="O84" s="42">
        <v>35</v>
      </c>
      <c r="P84" s="42">
        <v>32</v>
      </c>
      <c r="Q84" s="159">
        <v>7</v>
      </c>
      <c r="R84" s="147">
        <f t="shared" si="31"/>
        <v>-25</v>
      </c>
      <c r="S84" s="127">
        <f t="shared" si="32"/>
        <v>21.875</v>
      </c>
    </row>
    <row r="85" spans="1:19" ht="13.5" customHeight="1" x14ac:dyDescent="0.2">
      <c r="A85" s="122">
        <v>80</v>
      </c>
      <c r="B85" s="246" t="s">
        <v>86</v>
      </c>
      <c r="C85" s="247"/>
      <c r="D85" s="120" t="s">
        <v>7</v>
      </c>
      <c r="E85" s="36">
        <v>1</v>
      </c>
      <c r="F85" s="36">
        <v>1</v>
      </c>
      <c r="G85" s="36">
        <v>1</v>
      </c>
      <c r="H85" s="36">
        <v>1</v>
      </c>
      <c r="I85" s="36">
        <v>1</v>
      </c>
      <c r="J85" s="36">
        <v>1</v>
      </c>
      <c r="K85" s="36">
        <v>1</v>
      </c>
      <c r="L85" s="36">
        <v>1</v>
      </c>
      <c r="M85" s="36">
        <v>1</v>
      </c>
      <c r="N85" s="36">
        <v>1</v>
      </c>
      <c r="O85" s="36">
        <v>1</v>
      </c>
      <c r="P85" s="36">
        <v>1</v>
      </c>
      <c r="Q85" s="36">
        <v>1</v>
      </c>
      <c r="R85" s="147">
        <f t="shared" si="31"/>
        <v>0</v>
      </c>
      <c r="S85" s="127">
        <f t="shared" si="32"/>
        <v>100</v>
      </c>
    </row>
    <row r="86" spans="1:19" ht="13.5" customHeight="1" x14ac:dyDescent="0.2">
      <c r="A86" s="122">
        <v>81</v>
      </c>
      <c r="B86" s="246" t="s">
        <v>87</v>
      </c>
      <c r="C86" s="247"/>
      <c r="D86" s="120" t="s">
        <v>7</v>
      </c>
      <c r="E86" s="36">
        <v>11</v>
      </c>
      <c r="F86" s="36">
        <v>11</v>
      </c>
      <c r="G86" s="36">
        <v>11</v>
      </c>
      <c r="H86" s="36">
        <v>11</v>
      </c>
      <c r="I86" s="36">
        <v>10</v>
      </c>
      <c r="J86" s="36">
        <v>10</v>
      </c>
      <c r="K86" s="36">
        <v>10</v>
      </c>
      <c r="L86" s="36">
        <v>9</v>
      </c>
      <c r="M86" s="36">
        <v>9</v>
      </c>
      <c r="N86" s="36">
        <v>9</v>
      </c>
      <c r="O86" s="36">
        <v>9</v>
      </c>
      <c r="P86" s="36">
        <v>9</v>
      </c>
      <c r="Q86" s="36">
        <v>10</v>
      </c>
      <c r="R86" s="147">
        <f t="shared" si="31"/>
        <v>1</v>
      </c>
      <c r="S86" s="127">
        <f t="shared" si="32"/>
        <v>111.11111111111111</v>
      </c>
    </row>
    <row r="87" spans="1:19" ht="13.5" customHeight="1" x14ac:dyDescent="0.2">
      <c r="A87" s="122">
        <v>82</v>
      </c>
      <c r="B87" s="246" t="s">
        <v>88</v>
      </c>
      <c r="C87" s="247"/>
      <c r="D87" s="120" t="s">
        <v>23</v>
      </c>
      <c r="E87" s="36">
        <v>297</v>
      </c>
      <c r="F87" s="36">
        <v>288</v>
      </c>
      <c r="G87" s="36">
        <v>275</v>
      </c>
      <c r="H87" s="36">
        <v>263</v>
      </c>
      <c r="I87" s="36">
        <v>220</v>
      </c>
      <c r="J87" s="36">
        <v>200</v>
      </c>
      <c r="K87" s="36">
        <v>206</v>
      </c>
      <c r="L87" s="36">
        <v>208</v>
      </c>
      <c r="M87" s="36">
        <v>211</v>
      </c>
      <c r="N87" s="36">
        <v>223</v>
      </c>
      <c r="O87" s="36">
        <v>234</v>
      </c>
      <c r="P87" s="36">
        <v>237</v>
      </c>
      <c r="Q87" s="36">
        <v>260</v>
      </c>
      <c r="R87" s="147">
        <f t="shared" si="31"/>
        <v>23</v>
      </c>
      <c r="S87" s="127">
        <f t="shared" si="32"/>
        <v>109.70464135021096</v>
      </c>
    </row>
    <row r="88" spans="1:19" ht="13.5" customHeight="1" x14ac:dyDescent="0.2">
      <c r="A88" s="122">
        <v>83</v>
      </c>
      <c r="B88" s="246" t="s">
        <v>89</v>
      </c>
      <c r="C88" s="247"/>
      <c r="D88" s="120" t="s">
        <v>23</v>
      </c>
      <c r="E88" s="36">
        <v>144</v>
      </c>
      <c r="F88" s="36">
        <v>130</v>
      </c>
      <c r="G88" s="36">
        <v>130</v>
      </c>
      <c r="H88" s="36">
        <v>117</v>
      </c>
      <c r="I88" s="36">
        <v>100</v>
      </c>
      <c r="J88" s="36">
        <v>82</v>
      </c>
      <c r="K88" s="36">
        <v>90</v>
      </c>
      <c r="L88" s="36">
        <v>92</v>
      </c>
      <c r="M88" s="36">
        <v>99</v>
      </c>
      <c r="N88" s="36">
        <v>111</v>
      </c>
      <c r="O88" s="36">
        <v>125</v>
      </c>
      <c r="P88" s="36">
        <v>130</v>
      </c>
      <c r="Q88" s="36">
        <v>143</v>
      </c>
      <c r="R88" s="147">
        <f t="shared" si="31"/>
        <v>13</v>
      </c>
      <c r="S88" s="127">
        <f t="shared" si="32"/>
        <v>110.00000000000001</v>
      </c>
    </row>
    <row r="89" spans="1:19" ht="13.5" customHeight="1" x14ac:dyDescent="0.2">
      <c r="A89" s="122">
        <v>84</v>
      </c>
      <c r="B89" s="246" t="s">
        <v>90</v>
      </c>
      <c r="C89" s="247"/>
      <c r="D89" s="120" t="s">
        <v>23</v>
      </c>
      <c r="E89" s="36">
        <v>31</v>
      </c>
      <c r="F89" s="36">
        <v>29</v>
      </c>
      <c r="G89" s="36">
        <v>37</v>
      </c>
      <c r="H89" s="36">
        <v>31</v>
      </c>
      <c r="I89" s="36">
        <v>39</v>
      </c>
      <c r="J89" s="36">
        <v>37</v>
      </c>
      <c r="K89" s="36">
        <v>39</v>
      </c>
      <c r="L89" s="36">
        <v>37</v>
      </c>
      <c r="M89" s="36">
        <v>37</v>
      </c>
      <c r="N89" s="36">
        <v>34</v>
      </c>
      <c r="O89" s="36">
        <v>32</v>
      </c>
      <c r="P89" s="36">
        <v>33</v>
      </c>
      <c r="Q89" s="36">
        <v>35</v>
      </c>
      <c r="R89" s="147">
        <f t="shared" si="31"/>
        <v>2</v>
      </c>
      <c r="S89" s="127">
        <f t="shared" si="32"/>
        <v>106.06060606060606</v>
      </c>
    </row>
    <row r="90" spans="1:19" ht="13.5" customHeight="1" x14ac:dyDescent="0.2">
      <c r="A90" s="122">
        <v>85</v>
      </c>
      <c r="B90" s="246" t="s">
        <v>89</v>
      </c>
      <c r="C90" s="247"/>
      <c r="D90" s="120" t="s">
        <v>23</v>
      </c>
      <c r="E90" s="36">
        <v>21</v>
      </c>
      <c r="F90" s="36">
        <v>23</v>
      </c>
      <c r="G90" s="36">
        <v>24</v>
      </c>
      <c r="H90" s="36">
        <v>24</v>
      </c>
      <c r="I90" s="36">
        <v>27</v>
      </c>
      <c r="J90" s="36">
        <v>25</v>
      </c>
      <c r="K90" s="36">
        <v>26</v>
      </c>
      <c r="L90" s="36">
        <v>24</v>
      </c>
      <c r="M90" s="36">
        <v>24</v>
      </c>
      <c r="N90" s="36">
        <v>23</v>
      </c>
      <c r="O90" s="36">
        <v>21</v>
      </c>
      <c r="P90" s="36">
        <v>21</v>
      </c>
      <c r="Q90" s="36">
        <v>20</v>
      </c>
      <c r="R90" s="147">
        <f t="shared" si="31"/>
        <v>-1</v>
      </c>
      <c r="S90" s="127">
        <f t="shared" si="32"/>
        <v>95.238095238095227</v>
      </c>
    </row>
    <row r="91" spans="1:19" ht="13.5" customHeight="1" x14ac:dyDescent="0.2">
      <c r="A91" s="122">
        <v>86</v>
      </c>
      <c r="B91" s="246" t="s">
        <v>91</v>
      </c>
      <c r="C91" s="247"/>
      <c r="D91" s="120" t="s">
        <v>23</v>
      </c>
      <c r="E91" s="36">
        <v>16</v>
      </c>
      <c r="F91" s="36">
        <v>16</v>
      </c>
      <c r="G91" s="36">
        <v>16</v>
      </c>
      <c r="H91" s="36">
        <v>16</v>
      </c>
      <c r="I91" s="36">
        <v>16</v>
      </c>
      <c r="J91" s="36">
        <v>15</v>
      </c>
      <c r="K91" s="36">
        <v>15</v>
      </c>
      <c r="L91" s="36">
        <v>15</v>
      </c>
      <c r="M91" s="36">
        <v>15</v>
      </c>
      <c r="N91" s="36">
        <v>14</v>
      </c>
      <c r="O91" s="36">
        <v>14</v>
      </c>
      <c r="P91" s="36">
        <v>14</v>
      </c>
      <c r="Q91" s="36">
        <v>15</v>
      </c>
      <c r="R91" s="147">
        <f t="shared" si="31"/>
        <v>1</v>
      </c>
      <c r="S91" s="127">
        <f t="shared" si="32"/>
        <v>107.14285714285714</v>
      </c>
    </row>
    <row r="92" spans="1:19" ht="13.5" customHeight="1" x14ac:dyDescent="0.2">
      <c r="A92" s="122">
        <v>87</v>
      </c>
      <c r="B92" s="246" t="s">
        <v>89</v>
      </c>
      <c r="C92" s="247"/>
      <c r="D92" s="120" t="s">
        <v>23</v>
      </c>
      <c r="E92" s="36">
        <v>13</v>
      </c>
      <c r="F92" s="36">
        <v>14</v>
      </c>
      <c r="G92" s="36">
        <v>14</v>
      </c>
      <c r="H92" s="36">
        <v>14</v>
      </c>
      <c r="I92" s="36">
        <v>14</v>
      </c>
      <c r="J92" s="36">
        <v>12</v>
      </c>
      <c r="K92" s="36">
        <v>12</v>
      </c>
      <c r="L92" s="36">
        <v>12</v>
      </c>
      <c r="M92" s="36">
        <v>12</v>
      </c>
      <c r="N92" s="36">
        <v>11</v>
      </c>
      <c r="O92" s="36">
        <v>11</v>
      </c>
      <c r="P92" s="36">
        <v>10</v>
      </c>
      <c r="Q92" s="36">
        <v>9</v>
      </c>
      <c r="R92" s="147">
        <f t="shared" si="31"/>
        <v>-1</v>
      </c>
      <c r="S92" s="127">
        <f t="shared" si="32"/>
        <v>90</v>
      </c>
    </row>
    <row r="93" spans="1:19" ht="13.5" customHeight="1" x14ac:dyDescent="0.2">
      <c r="A93" s="122">
        <v>88</v>
      </c>
      <c r="B93" s="246" t="s">
        <v>92</v>
      </c>
      <c r="C93" s="247"/>
      <c r="D93" s="120" t="s">
        <v>23</v>
      </c>
      <c r="E93" s="36">
        <v>42</v>
      </c>
      <c r="F93" s="36">
        <v>22</v>
      </c>
      <c r="G93" s="36">
        <v>21</v>
      </c>
      <c r="H93" s="36">
        <v>15</v>
      </c>
      <c r="I93" s="36">
        <v>15</v>
      </c>
      <c r="J93" s="36">
        <v>21</v>
      </c>
      <c r="K93" s="36">
        <v>29</v>
      </c>
      <c r="L93" s="36">
        <v>33</v>
      </c>
      <c r="M93" s="36">
        <v>32</v>
      </c>
      <c r="N93" s="36">
        <v>37</v>
      </c>
      <c r="O93" s="36">
        <v>40</v>
      </c>
      <c r="P93" s="36">
        <v>27</v>
      </c>
      <c r="Q93" s="36">
        <v>44</v>
      </c>
      <c r="R93" s="147">
        <f t="shared" si="31"/>
        <v>17</v>
      </c>
      <c r="S93" s="127">
        <f t="shared" si="32"/>
        <v>162.96296296296296</v>
      </c>
    </row>
    <row r="94" spans="1:19" ht="13.5" customHeight="1" x14ac:dyDescent="0.2">
      <c r="A94" s="122">
        <v>89</v>
      </c>
      <c r="B94" s="246" t="s">
        <v>93</v>
      </c>
      <c r="C94" s="247"/>
      <c r="D94" s="120" t="s">
        <v>23</v>
      </c>
      <c r="E94" s="36">
        <v>60</v>
      </c>
      <c r="F94" s="36">
        <v>45</v>
      </c>
      <c r="G94" s="36">
        <v>50</v>
      </c>
      <c r="H94" s="36">
        <v>40</v>
      </c>
      <c r="I94" s="36">
        <v>35</v>
      </c>
      <c r="J94" s="36">
        <v>30</v>
      </c>
      <c r="K94" s="36">
        <v>33</v>
      </c>
      <c r="L94" s="36">
        <v>23</v>
      </c>
      <c r="M94" s="36">
        <v>30</v>
      </c>
      <c r="N94" s="36">
        <v>30</v>
      </c>
      <c r="O94" s="36">
        <v>44</v>
      </c>
      <c r="P94" s="36">
        <v>33</v>
      </c>
      <c r="Q94" s="36">
        <v>33</v>
      </c>
      <c r="R94" s="147">
        <f t="shared" si="31"/>
        <v>0</v>
      </c>
      <c r="S94" s="127">
        <f t="shared" si="32"/>
        <v>100</v>
      </c>
    </row>
    <row r="95" spans="1:19" ht="13.5" customHeight="1" x14ac:dyDescent="0.2">
      <c r="A95" s="122">
        <v>90</v>
      </c>
      <c r="B95" s="246" t="s">
        <v>94</v>
      </c>
      <c r="C95" s="247"/>
      <c r="D95" s="120" t="s">
        <v>23</v>
      </c>
      <c r="E95" s="36">
        <v>7</v>
      </c>
      <c r="F95" s="36">
        <v>2</v>
      </c>
      <c r="G95" s="36">
        <v>4</v>
      </c>
      <c r="H95" s="36">
        <v>1</v>
      </c>
      <c r="I95" s="36"/>
      <c r="J95" s="36"/>
      <c r="K95" s="36">
        <v>1</v>
      </c>
      <c r="L95" s="36"/>
      <c r="M95" s="36">
        <v>4</v>
      </c>
      <c r="N95" s="36">
        <v>2</v>
      </c>
      <c r="O95" s="36" t="s">
        <v>120</v>
      </c>
      <c r="P95" s="36">
        <v>2</v>
      </c>
      <c r="Q95" s="36">
        <v>3</v>
      </c>
      <c r="R95" s="147">
        <f t="shared" si="31"/>
        <v>1</v>
      </c>
      <c r="S95" s="127">
        <f t="shared" si="32"/>
        <v>150</v>
      </c>
    </row>
    <row r="96" spans="1:19" ht="13.5" customHeight="1" x14ac:dyDescent="0.2">
      <c r="A96" s="122">
        <v>91</v>
      </c>
      <c r="B96" s="246" t="s">
        <v>95</v>
      </c>
      <c r="C96" s="247"/>
      <c r="D96" s="120" t="s">
        <v>23</v>
      </c>
      <c r="E96" s="36">
        <v>5</v>
      </c>
      <c r="F96" s="36">
        <v>1</v>
      </c>
      <c r="G96" s="36">
        <v>3</v>
      </c>
      <c r="H96" s="36">
        <v>1</v>
      </c>
      <c r="I96" s="36"/>
      <c r="J96" s="36"/>
      <c r="K96" s="36">
        <v>1</v>
      </c>
      <c r="L96" s="36"/>
      <c r="M96" s="36">
        <v>4</v>
      </c>
      <c r="N96" s="36">
        <v>2</v>
      </c>
      <c r="O96" s="36" t="s">
        <v>120</v>
      </c>
      <c r="P96" s="36">
        <v>2</v>
      </c>
      <c r="Q96" s="36">
        <v>3</v>
      </c>
      <c r="R96" s="147">
        <f t="shared" si="31"/>
        <v>1</v>
      </c>
      <c r="S96" s="127">
        <f t="shared" si="32"/>
        <v>150</v>
      </c>
    </row>
    <row r="97" spans="1:19" ht="27" customHeight="1" x14ac:dyDescent="0.2">
      <c r="A97" s="122">
        <v>92</v>
      </c>
      <c r="B97" s="246" t="s">
        <v>96</v>
      </c>
      <c r="C97" s="247"/>
      <c r="D97" s="120" t="s">
        <v>23</v>
      </c>
      <c r="E97" s="36">
        <v>1</v>
      </c>
      <c r="F97" s="36">
        <v>1</v>
      </c>
      <c r="G97" s="36">
        <v>1</v>
      </c>
      <c r="H97" s="36"/>
      <c r="I97" s="36"/>
      <c r="J97" s="36"/>
      <c r="K97" s="36">
        <v>2</v>
      </c>
      <c r="L97" s="36">
        <v>2</v>
      </c>
      <c r="M97" s="36">
        <v>4</v>
      </c>
      <c r="N97" s="36">
        <v>1</v>
      </c>
      <c r="O97" s="36" t="s">
        <v>120</v>
      </c>
      <c r="P97" s="36" t="s">
        <v>120</v>
      </c>
      <c r="Q97" s="36">
        <v>1</v>
      </c>
      <c r="R97" s="147" t="s">
        <v>120</v>
      </c>
      <c r="S97" s="127" t="s">
        <v>120</v>
      </c>
    </row>
    <row r="98" spans="1:19" ht="13.5" customHeight="1" x14ac:dyDescent="0.2">
      <c r="A98" s="122">
        <v>93</v>
      </c>
      <c r="B98" s="246" t="s">
        <v>97</v>
      </c>
      <c r="C98" s="247"/>
      <c r="D98" s="120" t="s">
        <v>23</v>
      </c>
      <c r="E98" s="36"/>
      <c r="F98" s="36"/>
      <c r="G98" s="36"/>
      <c r="H98" s="36"/>
      <c r="I98" s="36"/>
      <c r="J98" s="36"/>
      <c r="K98" s="36"/>
      <c r="L98" s="36"/>
      <c r="M98" s="36"/>
      <c r="N98" s="36">
        <v>0</v>
      </c>
      <c r="O98" s="36" t="s">
        <v>120</v>
      </c>
      <c r="P98" s="36">
        <v>1</v>
      </c>
      <c r="Q98" s="36" t="s">
        <v>120</v>
      </c>
      <c r="R98" s="147" t="s">
        <v>120</v>
      </c>
      <c r="S98" s="127" t="s">
        <v>120</v>
      </c>
    </row>
    <row r="99" spans="1:19" ht="13.5" customHeight="1" x14ac:dyDescent="0.2">
      <c r="A99" s="122">
        <v>94</v>
      </c>
      <c r="B99" s="246" t="s">
        <v>98</v>
      </c>
      <c r="C99" s="247"/>
      <c r="D99" s="120" t="s">
        <v>23</v>
      </c>
      <c r="E99" s="36">
        <v>26</v>
      </c>
      <c r="F99" s="36">
        <v>14</v>
      </c>
      <c r="G99" s="36">
        <v>4</v>
      </c>
      <c r="H99" s="36">
        <v>11</v>
      </c>
      <c r="I99" s="36">
        <v>6</v>
      </c>
      <c r="J99" s="36">
        <v>29</v>
      </c>
      <c r="K99" s="36">
        <v>3</v>
      </c>
      <c r="L99" s="36">
        <v>14</v>
      </c>
      <c r="M99" s="36">
        <v>10</v>
      </c>
      <c r="N99" s="36">
        <v>58</v>
      </c>
      <c r="O99" s="36">
        <v>35</v>
      </c>
      <c r="P99" s="36">
        <v>12</v>
      </c>
      <c r="Q99" s="36">
        <v>14</v>
      </c>
      <c r="R99" s="147">
        <f t="shared" si="31"/>
        <v>2</v>
      </c>
      <c r="S99" s="127">
        <f t="shared" si="32"/>
        <v>116.66666666666667</v>
      </c>
    </row>
    <row r="100" spans="1:19" ht="13.5" customHeight="1" x14ac:dyDescent="0.2">
      <c r="A100" s="122">
        <v>95</v>
      </c>
      <c r="B100" s="246" t="s">
        <v>99</v>
      </c>
      <c r="C100" s="247"/>
      <c r="D100" s="120" t="s">
        <v>7</v>
      </c>
      <c r="E100" s="36">
        <v>6</v>
      </c>
      <c r="F100" s="36">
        <v>2</v>
      </c>
      <c r="G100" s="36">
        <v>4</v>
      </c>
      <c r="H100" s="36">
        <v>5</v>
      </c>
      <c r="I100" s="36">
        <v>4</v>
      </c>
      <c r="J100" s="36">
        <v>7</v>
      </c>
      <c r="K100" s="36">
        <v>6</v>
      </c>
      <c r="L100" s="36">
        <v>6</v>
      </c>
      <c r="M100" s="36">
        <v>6</v>
      </c>
      <c r="N100" s="36">
        <v>9</v>
      </c>
      <c r="O100" s="36">
        <v>9</v>
      </c>
      <c r="P100" s="36">
        <v>14</v>
      </c>
      <c r="Q100" s="36">
        <v>8</v>
      </c>
      <c r="R100" s="147">
        <f t="shared" si="31"/>
        <v>-6</v>
      </c>
      <c r="S100" s="127">
        <f t="shared" si="32"/>
        <v>57.142857142857139</v>
      </c>
    </row>
    <row r="101" spans="1:19" ht="13.5" customHeight="1" x14ac:dyDescent="0.2">
      <c r="A101" s="122">
        <v>96</v>
      </c>
      <c r="B101" s="199" t="s">
        <v>100</v>
      </c>
      <c r="C101" s="199"/>
      <c r="D101" s="120" t="s">
        <v>23</v>
      </c>
      <c r="E101" s="36">
        <v>4</v>
      </c>
      <c r="F101" s="36">
        <v>2</v>
      </c>
      <c r="G101" s="36">
        <v>3</v>
      </c>
      <c r="H101" s="36">
        <v>5</v>
      </c>
      <c r="I101" s="36">
        <v>5</v>
      </c>
      <c r="J101" s="36">
        <v>7</v>
      </c>
      <c r="K101" s="36">
        <v>5</v>
      </c>
      <c r="L101" s="36">
        <v>5</v>
      </c>
      <c r="M101" s="36">
        <v>5</v>
      </c>
      <c r="N101" s="36">
        <v>8</v>
      </c>
      <c r="O101" s="36">
        <v>5</v>
      </c>
      <c r="P101" s="36">
        <v>11</v>
      </c>
      <c r="Q101" s="36">
        <v>12</v>
      </c>
      <c r="R101" s="147">
        <f t="shared" si="31"/>
        <v>1</v>
      </c>
      <c r="S101" s="127">
        <f t="shared" si="32"/>
        <v>109.09090909090908</v>
      </c>
    </row>
    <row r="102" spans="1:19" ht="19.5" customHeight="1" x14ac:dyDescent="0.2">
      <c r="A102" s="200" t="s">
        <v>101</v>
      </c>
      <c r="B102" s="200"/>
      <c r="C102" s="200"/>
      <c r="D102" s="200"/>
      <c r="E102" s="200"/>
      <c r="F102" s="200"/>
      <c r="G102" s="200"/>
      <c r="H102" s="200"/>
      <c r="I102" s="200"/>
      <c r="J102" s="200"/>
      <c r="K102" s="200"/>
      <c r="L102" s="200"/>
      <c r="M102" s="200"/>
      <c r="N102" s="200"/>
      <c r="O102" s="200"/>
      <c r="P102" s="200"/>
      <c r="Q102" s="200"/>
      <c r="R102" s="200"/>
      <c r="S102" s="200"/>
    </row>
    <row r="103" spans="1:19" ht="18" customHeight="1" x14ac:dyDescent="0.2"/>
    <row r="104" spans="1:19" ht="18" customHeight="1" x14ac:dyDescent="0.2"/>
    <row r="105" spans="1:19" s="28" customFormat="1" ht="18" customHeight="1" x14ac:dyDescent="0.2">
      <c r="B105" s="201" t="s">
        <v>102</v>
      </c>
      <c r="C105" s="201"/>
      <c r="D105" s="29"/>
    </row>
    <row r="106" spans="1:19" s="28" customFormat="1" ht="18" customHeight="1" x14ac:dyDescent="0.2">
      <c r="B106" s="198" t="s">
        <v>117</v>
      </c>
      <c r="C106" s="198"/>
      <c r="D106" s="198"/>
      <c r="E106" s="198"/>
      <c r="F106" s="198"/>
      <c r="G106" s="198"/>
      <c r="H106" s="198"/>
      <c r="I106" s="198"/>
      <c r="J106" s="198"/>
      <c r="K106" s="198"/>
      <c r="L106" s="198"/>
      <c r="M106" s="198"/>
      <c r="N106" s="198"/>
      <c r="O106" s="198"/>
      <c r="P106" s="198"/>
      <c r="Q106" s="198"/>
      <c r="R106" s="198"/>
    </row>
    <row r="107" spans="1:19" ht="11.25" customHeight="1" x14ac:dyDescent="0.2">
      <c r="B107" s="48"/>
      <c r="C107" s="48"/>
      <c r="D107" s="48"/>
      <c r="E107" s="48"/>
      <c r="F107" s="48"/>
      <c r="G107" s="48"/>
      <c r="H107" s="48"/>
      <c r="I107" s="48"/>
      <c r="J107" s="48"/>
      <c r="K107" s="48"/>
      <c r="L107" s="48"/>
      <c r="M107" s="48"/>
      <c r="N107" s="48"/>
      <c r="O107" s="48"/>
      <c r="P107" s="48"/>
      <c r="Q107" s="48"/>
      <c r="R107" s="48"/>
      <c r="S107" s="48"/>
    </row>
  </sheetData>
  <mergeCells count="112">
    <mergeCell ref="B99:C99"/>
    <mergeCell ref="B100:C100"/>
    <mergeCell ref="B101:C101"/>
    <mergeCell ref="A102:S102"/>
    <mergeCell ref="B105:C105"/>
    <mergeCell ref="B106:R106"/>
    <mergeCell ref="B93:C93"/>
    <mergeCell ref="B94:C94"/>
    <mergeCell ref="B95:C95"/>
    <mergeCell ref="B96:C96"/>
    <mergeCell ref="B97:C97"/>
    <mergeCell ref="B98:C98"/>
    <mergeCell ref="B87:C87"/>
    <mergeCell ref="B88:C88"/>
    <mergeCell ref="B89:C89"/>
    <mergeCell ref="B90:C90"/>
    <mergeCell ref="B91:C91"/>
    <mergeCell ref="B92:C92"/>
    <mergeCell ref="B81:C81"/>
    <mergeCell ref="B82:C82"/>
    <mergeCell ref="B83:C83"/>
    <mergeCell ref="B84:C84"/>
    <mergeCell ref="B85:C85"/>
    <mergeCell ref="B86:C86"/>
    <mergeCell ref="B73:C73"/>
    <mergeCell ref="B74:C74"/>
    <mergeCell ref="B75:C75"/>
    <mergeCell ref="B76:C76"/>
    <mergeCell ref="B77:B79"/>
    <mergeCell ref="B80:C80"/>
    <mergeCell ref="B67:C67"/>
    <mergeCell ref="B68:C68"/>
    <mergeCell ref="B69:C69"/>
    <mergeCell ref="B70:C70"/>
    <mergeCell ref="B71:C71"/>
    <mergeCell ref="B72:C72"/>
    <mergeCell ref="B61:C61"/>
    <mergeCell ref="B62:C62"/>
    <mergeCell ref="B63:C63"/>
    <mergeCell ref="B64:C64"/>
    <mergeCell ref="B65:C65"/>
    <mergeCell ref="B66:C66"/>
    <mergeCell ref="B55:C55"/>
    <mergeCell ref="B56:C56"/>
    <mergeCell ref="B57:C57"/>
    <mergeCell ref="B58:C58"/>
    <mergeCell ref="B59:C59"/>
    <mergeCell ref="B60:C60"/>
    <mergeCell ref="B49:C49"/>
    <mergeCell ref="B50:C50"/>
    <mergeCell ref="B51:C51"/>
    <mergeCell ref="B52:C52"/>
    <mergeCell ref="B53:C53"/>
    <mergeCell ref="B54:C54"/>
    <mergeCell ref="B39:C39"/>
    <mergeCell ref="B40:C40"/>
    <mergeCell ref="B41:B42"/>
    <mergeCell ref="B43:B44"/>
    <mergeCell ref="B45:B46"/>
    <mergeCell ref="B47:B48"/>
    <mergeCell ref="B33:C33"/>
    <mergeCell ref="B34:C34"/>
    <mergeCell ref="B35:C35"/>
    <mergeCell ref="B36:C36"/>
    <mergeCell ref="B37:C37"/>
    <mergeCell ref="B38:C38"/>
    <mergeCell ref="B27:C27"/>
    <mergeCell ref="B28:C28"/>
    <mergeCell ref="B29:C29"/>
    <mergeCell ref="B30:C30"/>
    <mergeCell ref="B31:C31"/>
    <mergeCell ref="B32:C32"/>
    <mergeCell ref="B21:C21"/>
    <mergeCell ref="B22:C22"/>
    <mergeCell ref="B23:C23"/>
    <mergeCell ref="B24:C24"/>
    <mergeCell ref="B25:C25"/>
    <mergeCell ref="B26:C26"/>
    <mergeCell ref="B15:C15"/>
    <mergeCell ref="B16:C16"/>
    <mergeCell ref="B17:C17"/>
    <mergeCell ref="B18:C18"/>
    <mergeCell ref="B19:C19"/>
    <mergeCell ref="B20:C20"/>
    <mergeCell ref="B9:C9"/>
    <mergeCell ref="B10:C10"/>
    <mergeCell ref="B11:C11"/>
    <mergeCell ref="B12:C12"/>
    <mergeCell ref="B13:C13"/>
    <mergeCell ref="B14:C14"/>
    <mergeCell ref="K4:K5"/>
    <mergeCell ref="L4:L5"/>
    <mergeCell ref="R4:S4"/>
    <mergeCell ref="B6:C6"/>
    <mergeCell ref="B7:C7"/>
    <mergeCell ref="B8:C8"/>
    <mergeCell ref="Q4:Q5"/>
    <mergeCell ref="A2:S2"/>
    <mergeCell ref="I3:S3"/>
    <mergeCell ref="A4:A5"/>
    <mergeCell ref="B4:C5"/>
    <mergeCell ref="D4:D5"/>
    <mergeCell ref="E4:E5"/>
    <mergeCell ref="G4:G5"/>
    <mergeCell ref="H4:H5"/>
    <mergeCell ref="I4:I5"/>
    <mergeCell ref="J4:J5"/>
    <mergeCell ref="M4:M5"/>
    <mergeCell ref="N4:N5"/>
    <mergeCell ref="F4:F5"/>
    <mergeCell ref="O4:O5"/>
    <mergeCell ref="P4:P5"/>
  </mergeCells>
  <pageMargins left="0.6692913385826772" right="0.43307086614173229" top="0.55000000000000004" bottom="0.27559055118110237" header="0.15748031496062992" footer="0.1574803149606299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8"/>
  </sheetPr>
  <dimension ref="A1:V106"/>
  <sheetViews>
    <sheetView topLeftCell="A7" workbookViewId="0">
      <selection activeCell="P18" sqref="P18"/>
    </sheetView>
  </sheetViews>
  <sheetFormatPr defaultRowHeight="11.25" x14ac:dyDescent="0.2"/>
  <cols>
    <col min="1" max="1" width="3.5703125" style="1" customWidth="1"/>
    <col min="2" max="2" width="15.85546875" style="1" customWidth="1"/>
    <col min="3" max="3" width="13" style="1" customWidth="1"/>
    <col min="4" max="4" width="6.5703125" style="1" customWidth="1"/>
    <col min="5" max="17" width="6.85546875" style="1" customWidth="1"/>
    <col min="18" max="18" width="7" style="1" customWidth="1"/>
    <col min="19" max="19" width="6.140625" style="1" customWidth="1"/>
    <col min="20" max="20" width="0.7109375" style="1" customWidth="1"/>
    <col min="21" max="253" width="9.140625" style="1"/>
    <col min="254" max="254" width="3.85546875" style="1" customWidth="1"/>
    <col min="255" max="255" width="10.5703125" style="1" customWidth="1"/>
    <col min="256" max="256" width="20.28515625" style="1" customWidth="1"/>
    <col min="257" max="257" width="7.85546875" style="1" customWidth="1"/>
    <col min="258" max="261" width="8.42578125" style="1" customWidth="1"/>
    <col min="262" max="263" width="6" style="1" customWidth="1"/>
    <col min="264" max="509" width="9.140625" style="1"/>
    <col min="510" max="510" width="3.85546875" style="1" customWidth="1"/>
    <col min="511" max="511" width="10.5703125" style="1" customWidth="1"/>
    <col min="512" max="512" width="20.28515625" style="1" customWidth="1"/>
    <col min="513" max="513" width="7.85546875" style="1" customWidth="1"/>
    <col min="514" max="517" width="8.42578125" style="1" customWidth="1"/>
    <col min="518" max="519" width="6" style="1" customWidth="1"/>
    <col min="520" max="765" width="9.140625" style="1"/>
    <col min="766" max="766" width="3.85546875" style="1" customWidth="1"/>
    <col min="767" max="767" width="10.5703125" style="1" customWidth="1"/>
    <col min="768" max="768" width="20.28515625" style="1" customWidth="1"/>
    <col min="769" max="769" width="7.85546875" style="1" customWidth="1"/>
    <col min="770" max="773" width="8.42578125" style="1" customWidth="1"/>
    <col min="774" max="775" width="6" style="1" customWidth="1"/>
    <col min="776" max="1021" width="9.140625" style="1"/>
    <col min="1022" max="1022" width="3.85546875" style="1" customWidth="1"/>
    <col min="1023" max="1023" width="10.5703125" style="1" customWidth="1"/>
    <col min="1024" max="1024" width="20.28515625" style="1" customWidth="1"/>
    <col min="1025" max="1025" width="7.85546875" style="1" customWidth="1"/>
    <col min="1026" max="1029" width="8.42578125" style="1" customWidth="1"/>
    <col min="1030" max="1031" width="6" style="1" customWidth="1"/>
    <col min="1032" max="1277" width="9.140625" style="1"/>
    <col min="1278" max="1278" width="3.85546875" style="1" customWidth="1"/>
    <col min="1279" max="1279" width="10.5703125" style="1" customWidth="1"/>
    <col min="1280" max="1280" width="20.28515625" style="1" customWidth="1"/>
    <col min="1281" max="1281" width="7.85546875" style="1" customWidth="1"/>
    <col min="1282" max="1285" width="8.42578125" style="1" customWidth="1"/>
    <col min="1286" max="1287" width="6" style="1" customWidth="1"/>
    <col min="1288" max="1533" width="9.140625" style="1"/>
    <col min="1534" max="1534" width="3.85546875" style="1" customWidth="1"/>
    <col min="1535" max="1535" width="10.5703125" style="1" customWidth="1"/>
    <col min="1536" max="1536" width="20.28515625" style="1" customWidth="1"/>
    <col min="1537" max="1537" width="7.85546875" style="1" customWidth="1"/>
    <col min="1538" max="1541" width="8.42578125" style="1" customWidth="1"/>
    <col min="1542" max="1543" width="6" style="1" customWidth="1"/>
    <col min="1544" max="1789" width="9.140625" style="1"/>
    <col min="1790" max="1790" width="3.85546875" style="1" customWidth="1"/>
    <col min="1791" max="1791" width="10.5703125" style="1" customWidth="1"/>
    <col min="1792" max="1792" width="20.28515625" style="1" customWidth="1"/>
    <col min="1793" max="1793" width="7.85546875" style="1" customWidth="1"/>
    <col min="1794" max="1797" width="8.42578125" style="1" customWidth="1"/>
    <col min="1798" max="1799" width="6" style="1" customWidth="1"/>
    <col min="1800" max="2045" width="9.140625" style="1"/>
    <col min="2046" max="2046" width="3.85546875" style="1" customWidth="1"/>
    <col min="2047" max="2047" width="10.5703125" style="1" customWidth="1"/>
    <col min="2048" max="2048" width="20.28515625" style="1" customWidth="1"/>
    <col min="2049" max="2049" width="7.85546875" style="1" customWidth="1"/>
    <col min="2050" max="2053" width="8.42578125" style="1" customWidth="1"/>
    <col min="2054" max="2055" width="6" style="1" customWidth="1"/>
    <col min="2056" max="2301" width="9.140625" style="1"/>
    <col min="2302" max="2302" width="3.85546875" style="1" customWidth="1"/>
    <col min="2303" max="2303" width="10.5703125" style="1" customWidth="1"/>
    <col min="2304" max="2304" width="20.28515625" style="1" customWidth="1"/>
    <col min="2305" max="2305" width="7.85546875" style="1" customWidth="1"/>
    <col min="2306" max="2309" width="8.42578125" style="1" customWidth="1"/>
    <col min="2310" max="2311" width="6" style="1" customWidth="1"/>
    <col min="2312" max="2557" width="9.140625" style="1"/>
    <col min="2558" max="2558" width="3.85546875" style="1" customWidth="1"/>
    <col min="2559" max="2559" width="10.5703125" style="1" customWidth="1"/>
    <col min="2560" max="2560" width="20.28515625" style="1" customWidth="1"/>
    <col min="2561" max="2561" width="7.85546875" style="1" customWidth="1"/>
    <col min="2562" max="2565" width="8.42578125" style="1" customWidth="1"/>
    <col min="2566" max="2567" width="6" style="1" customWidth="1"/>
    <col min="2568" max="2813" width="9.140625" style="1"/>
    <col min="2814" max="2814" width="3.85546875" style="1" customWidth="1"/>
    <col min="2815" max="2815" width="10.5703125" style="1" customWidth="1"/>
    <col min="2816" max="2816" width="20.28515625" style="1" customWidth="1"/>
    <col min="2817" max="2817" width="7.85546875" style="1" customWidth="1"/>
    <col min="2818" max="2821" width="8.42578125" style="1" customWidth="1"/>
    <col min="2822" max="2823" width="6" style="1" customWidth="1"/>
    <col min="2824" max="3069" width="9.140625" style="1"/>
    <col min="3070" max="3070" width="3.85546875" style="1" customWidth="1"/>
    <col min="3071" max="3071" width="10.5703125" style="1" customWidth="1"/>
    <col min="3072" max="3072" width="20.28515625" style="1" customWidth="1"/>
    <col min="3073" max="3073" width="7.85546875" style="1" customWidth="1"/>
    <col min="3074" max="3077" width="8.42578125" style="1" customWidth="1"/>
    <col min="3078" max="3079" width="6" style="1" customWidth="1"/>
    <col min="3080" max="3325" width="9.140625" style="1"/>
    <col min="3326" max="3326" width="3.85546875" style="1" customWidth="1"/>
    <col min="3327" max="3327" width="10.5703125" style="1" customWidth="1"/>
    <col min="3328" max="3328" width="20.28515625" style="1" customWidth="1"/>
    <col min="3329" max="3329" width="7.85546875" style="1" customWidth="1"/>
    <col min="3330" max="3333" width="8.42578125" style="1" customWidth="1"/>
    <col min="3334" max="3335" width="6" style="1" customWidth="1"/>
    <col min="3336" max="3581" width="9.140625" style="1"/>
    <col min="3582" max="3582" width="3.85546875" style="1" customWidth="1"/>
    <col min="3583" max="3583" width="10.5703125" style="1" customWidth="1"/>
    <col min="3584" max="3584" width="20.28515625" style="1" customWidth="1"/>
    <col min="3585" max="3585" width="7.85546875" style="1" customWidth="1"/>
    <col min="3586" max="3589" width="8.42578125" style="1" customWidth="1"/>
    <col min="3590" max="3591" width="6" style="1" customWidth="1"/>
    <col min="3592" max="3837" width="9.140625" style="1"/>
    <col min="3838" max="3838" width="3.85546875" style="1" customWidth="1"/>
    <col min="3839" max="3839" width="10.5703125" style="1" customWidth="1"/>
    <col min="3840" max="3840" width="20.28515625" style="1" customWidth="1"/>
    <col min="3841" max="3841" width="7.85546875" style="1" customWidth="1"/>
    <col min="3842" max="3845" width="8.42578125" style="1" customWidth="1"/>
    <col min="3846" max="3847" width="6" style="1" customWidth="1"/>
    <col min="3848" max="4093" width="9.140625" style="1"/>
    <col min="4094" max="4094" width="3.85546875" style="1" customWidth="1"/>
    <col min="4095" max="4095" width="10.5703125" style="1" customWidth="1"/>
    <col min="4096" max="4096" width="20.28515625" style="1" customWidth="1"/>
    <col min="4097" max="4097" width="7.85546875" style="1" customWidth="1"/>
    <col min="4098" max="4101" width="8.42578125" style="1" customWidth="1"/>
    <col min="4102" max="4103" width="6" style="1" customWidth="1"/>
    <col min="4104" max="4349" width="9.140625" style="1"/>
    <col min="4350" max="4350" width="3.85546875" style="1" customWidth="1"/>
    <col min="4351" max="4351" width="10.5703125" style="1" customWidth="1"/>
    <col min="4352" max="4352" width="20.28515625" style="1" customWidth="1"/>
    <col min="4353" max="4353" width="7.85546875" style="1" customWidth="1"/>
    <col min="4354" max="4357" width="8.42578125" style="1" customWidth="1"/>
    <col min="4358" max="4359" width="6" style="1" customWidth="1"/>
    <col min="4360" max="4605" width="9.140625" style="1"/>
    <col min="4606" max="4606" width="3.85546875" style="1" customWidth="1"/>
    <col min="4607" max="4607" width="10.5703125" style="1" customWidth="1"/>
    <col min="4608" max="4608" width="20.28515625" style="1" customWidth="1"/>
    <col min="4609" max="4609" width="7.85546875" style="1" customWidth="1"/>
    <col min="4610" max="4613" width="8.42578125" style="1" customWidth="1"/>
    <col min="4614" max="4615" width="6" style="1" customWidth="1"/>
    <col min="4616" max="4861" width="9.140625" style="1"/>
    <col min="4862" max="4862" width="3.85546875" style="1" customWidth="1"/>
    <col min="4863" max="4863" width="10.5703125" style="1" customWidth="1"/>
    <col min="4864" max="4864" width="20.28515625" style="1" customWidth="1"/>
    <col min="4865" max="4865" width="7.85546875" style="1" customWidth="1"/>
    <col min="4866" max="4869" width="8.42578125" style="1" customWidth="1"/>
    <col min="4870" max="4871" width="6" style="1" customWidth="1"/>
    <col min="4872" max="5117" width="9.140625" style="1"/>
    <col min="5118" max="5118" width="3.85546875" style="1" customWidth="1"/>
    <col min="5119" max="5119" width="10.5703125" style="1" customWidth="1"/>
    <col min="5120" max="5120" width="20.28515625" style="1" customWidth="1"/>
    <col min="5121" max="5121" width="7.85546875" style="1" customWidth="1"/>
    <col min="5122" max="5125" width="8.42578125" style="1" customWidth="1"/>
    <col min="5126" max="5127" width="6" style="1" customWidth="1"/>
    <col min="5128" max="5373" width="9.140625" style="1"/>
    <col min="5374" max="5374" width="3.85546875" style="1" customWidth="1"/>
    <col min="5375" max="5375" width="10.5703125" style="1" customWidth="1"/>
    <col min="5376" max="5376" width="20.28515625" style="1" customWidth="1"/>
    <col min="5377" max="5377" width="7.85546875" style="1" customWidth="1"/>
    <col min="5378" max="5381" width="8.42578125" style="1" customWidth="1"/>
    <col min="5382" max="5383" width="6" style="1" customWidth="1"/>
    <col min="5384" max="5629" width="9.140625" style="1"/>
    <col min="5630" max="5630" width="3.85546875" style="1" customWidth="1"/>
    <col min="5631" max="5631" width="10.5703125" style="1" customWidth="1"/>
    <col min="5632" max="5632" width="20.28515625" style="1" customWidth="1"/>
    <col min="5633" max="5633" width="7.85546875" style="1" customWidth="1"/>
    <col min="5634" max="5637" width="8.42578125" style="1" customWidth="1"/>
    <col min="5638" max="5639" width="6" style="1" customWidth="1"/>
    <col min="5640" max="5885" width="9.140625" style="1"/>
    <col min="5886" max="5886" width="3.85546875" style="1" customWidth="1"/>
    <col min="5887" max="5887" width="10.5703125" style="1" customWidth="1"/>
    <col min="5888" max="5888" width="20.28515625" style="1" customWidth="1"/>
    <col min="5889" max="5889" width="7.85546875" style="1" customWidth="1"/>
    <col min="5890" max="5893" width="8.42578125" style="1" customWidth="1"/>
    <col min="5894" max="5895" width="6" style="1" customWidth="1"/>
    <col min="5896" max="6141" width="9.140625" style="1"/>
    <col min="6142" max="6142" width="3.85546875" style="1" customWidth="1"/>
    <col min="6143" max="6143" width="10.5703125" style="1" customWidth="1"/>
    <col min="6144" max="6144" width="20.28515625" style="1" customWidth="1"/>
    <col min="6145" max="6145" width="7.85546875" style="1" customWidth="1"/>
    <col min="6146" max="6149" width="8.42578125" style="1" customWidth="1"/>
    <col min="6150" max="6151" width="6" style="1" customWidth="1"/>
    <col min="6152" max="6397" width="9.140625" style="1"/>
    <col min="6398" max="6398" width="3.85546875" style="1" customWidth="1"/>
    <col min="6399" max="6399" width="10.5703125" style="1" customWidth="1"/>
    <col min="6400" max="6400" width="20.28515625" style="1" customWidth="1"/>
    <col min="6401" max="6401" width="7.85546875" style="1" customWidth="1"/>
    <col min="6402" max="6405" width="8.42578125" style="1" customWidth="1"/>
    <col min="6406" max="6407" width="6" style="1" customWidth="1"/>
    <col min="6408" max="6653" width="9.140625" style="1"/>
    <col min="6654" max="6654" width="3.85546875" style="1" customWidth="1"/>
    <col min="6655" max="6655" width="10.5703125" style="1" customWidth="1"/>
    <col min="6656" max="6656" width="20.28515625" style="1" customWidth="1"/>
    <col min="6657" max="6657" width="7.85546875" style="1" customWidth="1"/>
    <col min="6658" max="6661" width="8.42578125" style="1" customWidth="1"/>
    <col min="6662" max="6663" width="6" style="1" customWidth="1"/>
    <col min="6664" max="6909" width="9.140625" style="1"/>
    <col min="6910" max="6910" width="3.85546875" style="1" customWidth="1"/>
    <col min="6911" max="6911" width="10.5703125" style="1" customWidth="1"/>
    <col min="6912" max="6912" width="20.28515625" style="1" customWidth="1"/>
    <col min="6913" max="6913" width="7.85546875" style="1" customWidth="1"/>
    <col min="6914" max="6917" width="8.42578125" style="1" customWidth="1"/>
    <col min="6918" max="6919" width="6" style="1" customWidth="1"/>
    <col min="6920" max="7165" width="9.140625" style="1"/>
    <col min="7166" max="7166" width="3.85546875" style="1" customWidth="1"/>
    <col min="7167" max="7167" width="10.5703125" style="1" customWidth="1"/>
    <col min="7168" max="7168" width="20.28515625" style="1" customWidth="1"/>
    <col min="7169" max="7169" width="7.85546875" style="1" customWidth="1"/>
    <col min="7170" max="7173" width="8.42578125" style="1" customWidth="1"/>
    <col min="7174" max="7175" width="6" style="1" customWidth="1"/>
    <col min="7176" max="7421" width="9.140625" style="1"/>
    <col min="7422" max="7422" width="3.85546875" style="1" customWidth="1"/>
    <col min="7423" max="7423" width="10.5703125" style="1" customWidth="1"/>
    <col min="7424" max="7424" width="20.28515625" style="1" customWidth="1"/>
    <col min="7425" max="7425" width="7.85546875" style="1" customWidth="1"/>
    <col min="7426" max="7429" width="8.42578125" style="1" customWidth="1"/>
    <col min="7430" max="7431" width="6" style="1" customWidth="1"/>
    <col min="7432" max="7677" width="9.140625" style="1"/>
    <col min="7678" max="7678" width="3.85546875" style="1" customWidth="1"/>
    <col min="7679" max="7679" width="10.5703125" style="1" customWidth="1"/>
    <col min="7680" max="7680" width="20.28515625" style="1" customWidth="1"/>
    <col min="7681" max="7681" width="7.85546875" style="1" customWidth="1"/>
    <col min="7682" max="7685" width="8.42578125" style="1" customWidth="1"/>
    <col min="7686" max="7687" width="6" style="1" customWidth="1"/>
    <col min="7688" max="7933" width="9.140625" style="1"/>
    <col min="7934" max="7934" width="3.85546875" style="1" customWidth="1"/>
    <col min="7935" max="7935" width="10.5703125" style="1" customWidth="1"/>
    <col min="7936" max="7936" width="20.28515625" style="1" customWidth="1"/>
    <col min="7937" max="7937" width="7.85546875" style="1" customWidth="1"/>
    <col min="7938" max="7941" width="8.42578125" style="1" customWidth="1"/>
    <col min="7942" max="7943" width="6" style="1" customWidth="1"/>
    <col min="7944" max="8189" width="9.140625" style="1"/>
    <col min="8190" max="8190" width="3.85546875" style="1" customWidth="1"/>
    <col min="8191" max="8191" width="10.5703125" style="1" customWidth="1"/>
    <col min="8192" max="8192" width="20.28515625" style="1" customWidth="1"/>
    <col min="8193" max="8193" width="7.85546875" style="1" customWidth="1"/>
    <col min="8194" max="8197" width="8.42578125" style="1" customWidth="1"/>
    <col min="8198" max="8199" width="6" style="1" customWidth="1"/>
    <col min="8200" max="8445" width="9.140625" style="1"/>
    <col min="8446" max="8446" width="3.85546875" style="1" customWidth="1"/>
    <col min="8447" max="8447" width="10.5703125" style="1" customWidth="1"/>
    <col min="8448" max="8448" width="20.28515625" style="1" customWidth="1"/>
    <col min="8449" max="8449" width="7.85546875" style="1" customWidth="1"/>
    <col min="8450" max="8453" width="8.42578125" style="1" customWidth="1"/>
    <col min="8454" max="8455" width="6" style="1" customWidth="1"/>
    <col min="8456" max="8701" width="9.140625" style="1"/>
    <col min="8702" max="8702" width="3.85546875" style="1" customWidth="1"/>
    <col min="8703" max="8703" width="10.5703125" style="1" customWidth="1"/>
    <col min="8704" max="8704" width="20.28515625" style="1" customWidth="1"/>
    <col min="8705" max="8705" width="7.85546875" style="1" customWidth="1"/>
    <col min="8706" max="8709" width="8.42578125" style="1" customWidth="1"/>
    <col min="8710" max="8711" width="6" style="1" customWidth="1"/>
    <col min="8712" max="8957" width="9.140625" style="1"/>
    <col min="8958" max="8958" width="3.85546875" style="1" customWidth="1"/>
    <col min="8959" max="8959" width="10.5703125" style="1" customWidth="1"/>
    <col min="8960" max="8960" width="20.28515625" style="1" customWidth="1"/>
    <col min="8961" max="8961" width="7.85546875" style="1" customWidth="1"/>
    <col min="8962" max="8965" width="8.42578125" style="1" customWidth="1"/>
    <col min="8966" max="8967" width="6" style="1" customWidth="1"/>
    <col min="8968" max="9213" width="9.140625" style="1"/>
    <col min="9214" max="9214" width="3.85546875" style="1" customWidth="1"/>
    <col min="9215" max="9215" width="10.5703125" style="1" customWidth="1"/>
    <col min="9216" max="9216" width="20.28515625" style="1" customWidth="1"/>
    <col min="9217" max="9217" width="7.85546875" style="1" customWidth="1"/>
    <col min="9218" max="9221" width="8.42578125" style="1" customWidth="1"/>
    <col min="9222" max="9223" width="6" style="1" customWidth="1"/>
    <col min="9224" max="9469" width="9.140625" style="1"/>
    <col min="9470" max="9470" width="3.85546875" style="1" customWidth="1"/>
    <col min="9471" max="9471" width="10.5703125" style="1" customWidth="1"/>
    <col min="9472" max="9472" width="20.28515625" style="1" customWidth="1"/>
    <col min="9473" max="9473" width="7.85546875" style="1" customWidth="1"/>
    <col min="9474" max="9477" width="8.42578125" style="1" customWidth="1"/>
    <col min="9478" max="9479" width="6" style="1" customWidth="1"/>
    <col min="9480" max="9725" width="9.140625" style="1"/>
    <col min="9726" max="9726" width="3.85546875" style="1" customWidth="1"/>
    <col min="9727" max="9727" width="10.5703125" style="1" customWidth="1"/>
    <col min="9728" max="9728" width="20.28515625" style="1" customWidth="1"/>
    <col min="9729" max="9729" width="7.85546875" style="1" customWidth="1"/>
    <col min="9730" max="9733" width="8.42578125" style="1" customWidth="1"/>
    <col min="9734" max="9735" width="6" style="1" customWidth="1"/>
    <col min="9736" max="9981" width="9.140625" style="1"/>
    <col min="9982" max="9982" width="3.85546875" style="1" customWidth="1"/>
    <col min="9983" max="9983" width="10.5703125" style="1" customWidth="1"/>
    <col min="9984" max="9984" width="20.28515625" style="1" customWidth="1"/>
    <col min="9985" max="9985" width="7.85546875" style="1" customWidth="1"/>
    <col min="9986" max="9989" width="8.42578125" style="1" customWidth="1"/>
    <col min="9990" max="9991" width="6" style="1" customWidth="1"/>
    <col min="9992" max="10237" width="9.140625" style="1"/>
    <col min="10238" max="10238" width="3.85546875" style="1" customWidth="1"/>
    <col min="10239" max="10239" width="10.5703125" style="1" customWidth="1"/>
    <col min="10240" max="10240" width="20.28515625" style="1" customWidth="1"/>
    <col min="10241" max="10241" width="7.85546875" style="1" customWidth="1"/>
    <col min="10242" max="10245" width="8.42578125" style="1" customWidth="1"/>
    <col min="10246" max="10247" width="6" style="1" customWidth="1"/>
    <col min="10248" max="10493" width="9.140625" style="1"/>
    <col min="10494" max="10494" width="3.85546875" style="1" customWidth="1"/>
    <col min="10495" max="10495" width="10.5703125" style="1" customWidth="1"/>
    <col min="10496" max="10496" width="20.28515625" style="1" customWidth="1"/>
    <col min="10497" max="10497" width="7.85546875" style="1" customWidth="1"/>
    <col min="10498" max="10501" width="8.42578125" style="1" customWidth="1"/>
    <col min="10502" max="10503" width="6" style="1" customWidth="1"/>
    <col min="10504" max="10749" width="9.140625" style="1"/>
    <col min="10750" max="10750" width="3.85546875" style="1" customWidth="1"/>
    <col min="10751" max="10751" width="10.5703125" style="1" customWidth="1"/>
    <col min="10752" max="10752" width="20.28515625" style="1" customWidth="1"/>
    <col min="10753" max="10753" width="7.85546875" style="1" customWidth="1"/>
    <col min="10754" max="10757" width="8.42578125" style="1" customWidth="1"/>
    <col min="10758" max="10759" width="6" style="1" customWidth="1"/>
    <col min="10760" max="11005" width="9.140625" style="1"/>
    <col min="11006" max="11006" width="3.85546875" style="1" customWidth="1"/>
    <col min="11007" max="11007" width="10.5703125" style="1" customWidth="1"/>
    <col min="11008" max="11008" width="20.28515625" style="1" customWidth="1"/>
    <col min="11009" max="11009" width="7.85546875" style="1" customWidth="1"/>
    <col min="11010" max="11013" width="8.42578125" style="1" customWidth="1"/>
    <col min="11014" max="11015" width="6" style="1" customWidth="1"/>
    <col min="11016" max="11261" width="9.140625" style="1"/>
    <col min="11262" max="11262" width="3.85546875" style="1" customWidth="1"/>
    <col min="11263" max="11263" width="10.5703125" style="1" customWidth="1"/>
    <col min="11264" max="11264" width="20.28515625" style="1" customWidth="1"/>
    <col min="11265" max="11265" width="7.85546875" style="1" customWidth="1"/>
    <col min="11266" max="11269" width="8.42578125" style="1" customWidth="1"/>
    <col min="11270" max="11271" width="6" style="1" customWidth="1"/>
    <col min="11272" max="11517" width="9.140625" style="1"/>
    <col min="11518" max="11518" width="3.85546875" style="1" customWidth="1"/>
    <col min="11519" max="11519" width="10.5703125" style="1" customWidth="1"/>
    <col min="11520" max="11520" width="20.28515625" style="1" customWidth="1"/>
    <col min="11521" max="11521" width="7.85546875" style="1" customWidth="1"/>
    <col min="11522" max="11525" width="8.42578125" style="1" customWidth="1"/>
    <col min="11526" max="11527" width="6" style="1" customWidth="1"/>
    <col min="11528" max="11773" width="9.140625" style="1"/>
    <col min="11774" max="11774" width="3.85546875" style="1" customWidth="1"/>
    <col min="11775" max="11775" width="10.5703125" style="1" customWidth="1"/>
    <col min="11776" max="11776" width="20.28515625" style="1" customWidth="1"/>
    <col min="11777" max="11777" width="7.85546875" style="1" customWidth="1"/>
    <col min="11778" max="11781" width="8.42578125" style="1" customWidth="1"/>
    <col min="11782" max="11783" width="6" style="1" customWidth="1"/>
    <col min="11784" max="12029" width="9.140625" style="1"/>
    <col min="12030" max="12030" width="3.85546875" style="1" customWidth="1"/>
    <col min="12031" max="12031" width="10.5703125" style="1" customWidth="1"/>
    <col min="12032" max="12032" width="20.28515625" style="1" customWidth="1"/>
    <col min="12033" max="12033" width="7.85546875" style="1" customWidth="1"/>
    <col min="12034" max="12037" width="8.42578125" style="1" customWidth="1"/>
    <col min="12038" max="12039" width="6" style="1" customWidth="1"/>
    <col min="12040" max="12285" width="9.140625" style="1"/>
    <col min="12286" max="12286" width="3.85546875" style="1" customWidth="1"/>
    <col min="12287" max="12287" width="10.5703125" style="1" customWidth="1"/>
    <col min="12288" max="12288" width="20.28515625" style="1" customWidth="1"/>
    <col min="12289" max="12289" width="7.85546875" style="1" customWidth="1"/>
    <col min="12290" max="12293" width="8.42578125" style="1" customWidth="1"/>
    <col min="12294" max="12295" width="6" style="1" customWidth="1"/>
    <col min="12296" max="12541" width="9.140625" style="1"/>
    <col min="12542" max="12542" width="3.85546875" style="1" customWidth="1"/>
    <col min="12543" max="12543" width="10.5703125" style="1" customWidth="1"/>
    <col min="12544" max="12544" width="20.28515625" style="1" customWidth="1"/>
    <col min="12545" max="12545" width="7.85546875" style="1" customWidth="1"/>
    <col min="12546" max="12549" width="8.42578125" style="1" customWidth="1"/>
    <col min="12550" max="12551" width="6" style="1" customWidth="1"/>
    <col min="12552" max="12797" width="9.140625" style="1"/>
    <col min="12798" max="12798" width="3.85546875" style="1" customWidth="1"/>
    <col min="12799" max="12799" width="10.5703125" style="1" customWidth="1"/>
    <col min="12800" max="12800" width="20.28515625" style="1" customWidth="1"/>
    <col min="12801" max="12801" width="7.85546875" style="1" customWidth="1"/>
    <col min="12802" max="12805" width="8.42578125" style="1" customWidth="1"/>
    <col min="12806" max="12807" width="6" style="1" customWidth="1"/>
    <col min="12808" max="13053" width="9.140625" style="1"/>
    <col min="13054" max="13054" width="3.85546875" style="1" customWidth="1"/>
    <col min="13055" max="13055" width="10.5703125" style="1" customWidth="1"/>
    <col min="13056" max="13056" width="20.28515625" style="1" customWidth="1"/>
    <col min="13057" max="13057" width="7.85546875" style="1" customWidth="1"/>
    <col min="13058" max="13061" width="8.42578125" style="1" customWidth="1"/>
    <col min="13062" max="13063" width="6" style="1" customWidth="1"/>
    <col min="13064" max="13309" width="9.140625" style="1"/>
    <col min="13310" max="13310" width="3.85546875" style="1" customWidth="1"/>
    <col min="13311" max="13311" width="10.5703125" style="1" customWidth="1"/>
    <col min="13312" max="13312" width="20.28515625" style="1" customWidth="1"/>
    <col min="13313" max="13313" width="7.85546875" style="1" customWidth="1"/>
    <col min="13314" max="13317" width="8.42578125" style="1" customWidth="1"/>
    <col min="13318" max="13319" width="6" style="1" customWidth="1"/>
    <col min="13320" max="13565" width="9.140625" style="1"/>
    <col min="13566" max="13566" width="3.85546875" style="1" customWidth="1"/>
    <col min="13567" max="13567" width="10.5703125" style="1" customWidth="1"/>
    <col min="13568" max="13568" width="20.28515625" style="1" customWidth="1"/>
    <col min="13569" max="13569" width="7.85546875" style="1" customWidth="1"/>
    <col min="13570" max="13573" width="8.42578125" style="1" customWidth="1"/>
    <col min="13574" max="13575" width="6" style="1" customWidth="1"/>
    <col min="13576" max="13821" width="9.140625" style="1"/>
    <col min="13822" max="13822" width="3.85546875" style="1" customWidth="1"/>
    <col min="13823" max="13823" width="10.5703125" style="1" customWidth="1"/>
    <col min="13824" max="13824" width="20.28515625" style="1" customWidth="1"/>
    <col min="13825" max="13825" width="7.85546875" style="1" customWidth="1"/>
    <col min="13826" max="13829" width="8.42578125" style="1" customWidth="1"/>
    <col min="13830" max="13831" width="6" style="1" customWidth="1"/>
    <col min="13832" max="14077" width="9.140625" style="1"/>
    <col min="14078" max="14078" width="3.85546875" style="1" customWidth="1"/>
    <col min="14079" max="14079" width="10.5703125" style="1" customWidth="1"/>
    <col min="14080" max="14080" width="20.28515625" style="1" customWidth="1"/>
    <col min="14081" max="14081" width="7.85546875" style="1" customWidth="1"/>
    <col min="14082" max="14085" width="8.42578125" style="1" customWidth="1"/>
    <col min="14086" max="14087" width="6" style="1" customWidth="1"/>
    <col min="14088" max="14333" width="9.140625" style="1"/>
    <col min="14334" max="14334" width="3.85546875" style="1" customWidth="1"/>
    <col min="14335" max="14335" width="10.5703125" style="1" customWidth="1"/>
    <col min="14336" max="14336" width="20.28515625" style="1" customWidth="1"/>
    <col min="14337" max="14337" width="7.85546875" style="1" customWidth="1"/>
    <col min="14338" max="14341" width="8.42578125" style="1" customWidth="1"/>
    <col min="14342" max="14343" width="6" style="1" customWidth="1"/>
    <col min="14344" max="14589" width="9.140625" style="1"/>
    <col min="14590" max="14590" width="3.85546875" style="1" customWidth="1"/>
    <col min="14591" max="14591" width="10.5703125" style="1" customWidth="1"/>
    <col min="14592" max="14592" width="20.28515625" style="1" customWidth="1"/>
    <col min="14593" max="14593" width="7.85546875" style="1" customWidth="1"/>
    <col min="14594" max="14597" width="8.42578125" style="1" customWidth="1"/>
    <col min="14598" max="14599" width="6" style="1" customWidth="1"/>
    <col min="14600" max="14845" width="9.140625" style="1"/>
    <col min="14846" max="14846" width="3.85546875" style="1" customWidth="1"/>
    <col min="14847" max="14847" width="10.5703125" style="1" customWidth="1"/>
    <col min="14848" max="14848" width="20.28515625" style="1" customWidth="1"/>
    <col min="14849" max="14849" width="7.85546875" style="1" customWidth="1"/>
    <col min="14850" max="14853" width="8.42578125" style="1" customWidth="1"/>
    <col min="14854" max="14855" width="6" style="1" customWidth="1"/>
    <col min="14856" max="15101" width="9.140625" style="1"/>
    <col min="15102" max="15102" width="3.85546875" style="1" customWidth="1"/>
    <col min="15103" max="15103" width="10.5703125" style="1" customWidth="1"/>
    <col min="15104" max="15104" width="20.28515625" style="1" customWidth="1"/>
    <col min="15105" max="15105" width="7.85546875" style="1" customWidth="1"/>
    <col min="15106" max="15109" width="8.42578125" style="1" customWidth="1"/>
    <col min="15110" max="15111" width="6" style="1" customWidth="1"/>
    <col min="15112" max="15357" width="9.140625" style="1"/>
    <col min="15358" max="15358" width="3.85546875" style="1" customWidth="1"/>
    <col min="15359" max="15359" width="10.5703125" style="1" customWidth="1"/>
    <col min="15360" max="15360" width="20.28515625" style="1" customWidth="1"/>
    <col min="15361" max="15361" width="7.85546875" style="1" customWidth="1"/>
    <col min="15362" max="15365" width="8.42578125" style="1" customWidth="1"/>
    <col min="15366" max="15367" width="6" style="1" customWidth="1"/>
    <col min="15368" max="15613" width="9.140625" style="1"/>
    <col min="15614" max="15614" width="3.85546875" style="1" customWidth="1"/>
    <col min="15615" max="15615" width="10.5703125" style="1" customWidth="1"/>
    <col min="15616" max="15616" width="20.28515625" style="1" customWidth="1"/>
    <col min="15617" max="15617" width="7.85546875" style="1" customWidth="1"/>
    <col min="15618" max="15621" width="8.42578125" style="1" customWidth="1"/>
    <col min="15622" max="15623" width="6" style="1" customWidth="1"/>
    <col min="15624" max="15869" width="9.140625" style="1"/>
    <col min="15870" max="15870" width="3.85546875" style="1" customWidth="1"/>
    <col min="15871" max="15871" width="10.5703125" style="1" customWidth="1"/>
    <col min="15872" max="15872" width="20.28515625" style="1" customWidth="1"/>
    <col min="15873" max="15873" width="7.85546875" style="1" customWidth="1"/>
    <col min="15874" max="15877" width="8.42578125" style="1" customWidth="1"/>
    <col min="15878" max="15879" width="6" style="1" customWidth="1"/>
    <col min="15880" max="16125" width="9.140625" style="1"/>
    <col min="16126" max="16126" width="3.85546875" style="1" customWidth="1"/>
    <col min="16127" max="16127" width="10.5703125" style="1" customWidth="1"/>
    <col min="16128" max="16128" width="20.28515625" style="1" customWidth="1"/>
    <col min="16129" max="16129" width="7.85546875" style="1" customWidth="1"/>
    <col min="16130" max="16133" width="8.42578125" style="1" customWidth="1"/>
    <col min="16134" max="16135" width="6" style="1" customWidth="1"/>
    <col min="16136" max="16384" width="9.140625" style="1"/>
  </cols>
  <sheetData>
    <row r="1" spans="1:19" ht="15" customHeight="1" x14ac:dyDescent="0.2">
      <c r="B1" s="2" t="s">
        <v>108</v>
      </c>
      <c r="C1" s="2"/>
      <c r="D1" s="31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</row>
    <row r="2" spans="1:19" ht="18.75" customHeight="1" x14ac:dyDescent="0.2">
      <c r="A2" s="222" t="s">
        <v>124</v>
      </c>
      <c r="B2" s="222"/>
      <c r="C2" s="222"/>
      <c r="D2" s="222"/>
      <c r="E2" s="222"/>
      <c r="F2" s="222"/>
      <c r="G2" s="222"/>
      <c r="H2" s="222"/>
      <c r="I2" s="222"/>
      <c r="J2" s="222"/>
      <c r="K2" s="222"/>
      <c r="L2" s="222"/>
      <c r="M2" s="222"/>
      <c r="N2" s="222"/>
      <c r="O2" s="222"/>
      <c r="P2" s="222"/>
      <c r="Q2" s="222"/>
      <c r="R2" s="222"/>
      <c r="S2" s="222"/>
    </row>
    <row r="3" spans="1:19" ht="14.25" customHeight="1" x14ac:dyDescent="0.2">
      <c r="H3" s="34"/>
      <c r="I3" s="231" t="s">
        <v>118</v>
      </c>
      <c r="J3" s="231"/>
      <c r="K3" s="231"/>
      <c r="L3" s="231"/>
      <c r="M3" s="231"/>
      <c r="N3" s="231"/>
      <c r="O3" s="231"/>
      <c r="P3" s="231"/>
      <c r="Q3" s="231"/>
      <c r="R3" s="231"/>
      <c r="S3" s="231"/>
    </row>
    <row r="4" spans="1:19" ht="15" customHeight="1" x14ac:dyDescent="0.2">
      <c r="A4" s="224" t="s">
        <v>1</v>
      </c>
      <c r="B4" s="199" t="s">
        <v>2</v>
      </c>
      <c r="C4" s="199"/>
      <c r="D4" s="205" t="s">
        <v>3</v>
      </c>
      <c r="E4" s="225">
        <v>2008</v>
      </c>
      <c r="F4" s="225">
        <v>2009</v>
      </c>
      <c r="G4" s="225">
        <v>2010</v>
      </c>
      <c r="H4" s="225">
        <v>2011</v>
      </c>
      <c r="I4" s="225">
        <v>2012</v>
      </c>
      <c r="J4" s="225">
        <v>2013</v>
      </c>
      <c r="K4" s="225">
        <v>2014</v>
      </c>
      <c r="L4" s="225">
        <v>2015</v>
      </c>
      <c r="M4" s="226">
        <v>2016</v>
      </c>
      <c r="N4" s="225">
        <v>2017</v>
      </c>
      <c r="O4" s="226">
        <v>2018</v>
      </c>
      <c r="P4" s="226">
        <v>2019</v>
      </c>
      <c r="Q4" s="226">
        <v>2020</v>
      </c>
      <c r="R4" s="216" t="s">
        <v>123</v>
      </c>
      <c r="S4" s="217"/>
    </row>
    <row r="5" spans="1:19" ht="15" customHeight="1" x14ac:dyDescent="0.2">
      <c r="A5" s="224"/>
      <c r="B5" s="199"/>
      <c r="C5" s="199"/>
      <c r="D5" s="205"/>
      <c r="E5" s="225"/>
      <c r="F5" s="225"/>
      <c r="G5" s="225"/>
      <c r="H5" s="225"/>
      <c r="I5" s="225"/>
      <c r="J5" s="225"/>
      <c r="K5" s="225"/>
      <c r="L5" s="225"/>
      <c r="M5" s="227"/>
      <c r="N5" s="225"/>
      <c r="O5" s="227"/>
      <c r="P5" s="227"/>
      <c r="Q5" s="227"/>
      <c r="R5" s="123" t="s">
        <v>4</v>
      </c>
      <c r="S5" s="123" t="s">
        <v>5</v>
      </c>
    </row>
    <row r="6" spans="1:19" ht="13.5" customHeight="1" x14ac:dyDescent="0.2">
      <c r="A6" s="122">
        <v>1</v>
      </c>
      <c r="B6" s="199" t="s">
        <v>6</v>
      </c>
      <c r="C6" s="199"/>
      <c r="D6" s="120" t="s">
        <v>7</v>
      </c>
      <c r="E6" s="35">
        <v>5</v>
      </c>
      <c r="F6" s="35">
        <v>5</v>
      </c>
      <c r="G6" s="35">
        <v>5</v>
      </c>
      <c r="H6" s="35">
        <v>5</v>
      </c>
      <c r="I6" s="35">
        <v>5</v>
      </c>
      <c r="J6" s="35">
        <v>5</v>
      </c>
      <c r="K6" s="35">
        <v>5</v>
      </c>
      <c r="L6" s="35">
        <v>5</v>
      </c>
      <c r="M6" s="35">
        <v>5</v>
      </c>
      <c r="N6" s="35">
        <v>5</v>
      </c>
      <c r="O6" s="35">
        <v>5</v>
      </c>
      <c r="P6" s="35">
        <v>5</v>
      </c>
      <c r="Q6" s="35">
        <v>5</v>
      </c>
      <c r="R6" s="147">
        <f>Q6-P6</f>
        <v>0</v>
      </c>
      <c r="S6" s="127">
        <f>Q6/P6*100</f>
        <v>100</v>
      </c>
    </row>
    <row r="7" spans="1:19" ht="13.5" customHeight="1" x14ac:dyDescent="0.2">
      <c r="A7" s="122">
        <v>2</v>
      </c>
      <c r="B7" s="199" t="s">
        <v>8</v>
      </c>
      <c r="C7" s="199"/>
      <c r="D7" s="120" t="s">
        <v>9</v>
      </c>
      <c r="E7" s="35">
        <v>6468</v>
      </c>
      <c r="F7" s="35">
        <v>6468</v>
      </c>
      <c r="G7" s="35">
        <v>6468</v>
      </c>
      <c r="H7" s="35">
        <v>6468</v>
      </c>
      <c r="I7" s="35">
        <v>6468</v>
      </c>
      <c r="J7" s="35">
        <v>6468</v>
      </c>
      <c r="K7" s="35">
        <v>6468</v>
      </c>
      <c r="L7" s="35">
        <v>6468</v>
      </c>
      <c r="M7" s="35">
        <v>6468</v>
      </c>
      <c r="N7" s="35">
        <v>6468</v>
      </c>
      <c r="O7" s="35">
        <v>6468</v>
      </c>
      <c r="P7" s="35">
        <v>6468</v>
      </c>
      <c r="Q7" s="35">
        <v>6468</v>
      </c>
      <c r="R7" s="147">
        <f t="shared" ref="R7:R70" si="0">Q7-P7</f>
        <v>0</v>
      </c>
      <c r="S7" s="127">
        <f t="shared" ref="S7:S70" si="1">Q7/P7*100</f>
        <v>100</v>
      </c>
    </row>
    <row r="8" spans="1:19" ht="13.5" customHeight="1" x14ac:dyDescent="0.2">
      <c r="A8" s="122">
        <v>3</v>
      </c>
      <c r="B8" s="199" t="s">
        <v>10</v>
      </c>
      <c r="C8" s="199"/>
      <c r="D8" s="120" t="s">
        <v>11</v>
      </c>
      <c r="E8" s="35">
        <v>160</v>
      </c>
      <c r="F8" s="35">
        <v>160</v>
      </c>
      <c r="G8" s="35">
        <v>160</v>
      </c>
      <c r="H8" s="35">
        <v>160</v>
      </c>
      <c r="I8" s="35">
        <v>160</v>
      </c>
      <c r="J8" s="35">
        <v>160</v>
      </c>
      <c r="K8" s="35">
        <v>160</v>
      </c>
      <c r="L8" s="35">
        <v>160</v>
      </c>
      <c r="M8" s="35">
        <v>160</v>
      </c>
      <c r="N8" s="35">
        <v>160</v>
      </c>
      <c r="O8" s="35">
        <v>160</v>
      </c>
      <c r="P8" s="35">
        <v>160</v>
      </c>
      <c r="Q8" s="35">
        <v>160</v>
      </c>
      <c r="R8" s="147">
        <f t="shared" si="0"/>
        <v>0</v>
      </c>
      <c r="S8" s="127">
        <f t="shared" si="1"/>
        <v>100</v>
      </c>
    </row>
    <row r="9" spans="1:19" ht="18" customHeight="1" x14ac:dyDescent="0.2">
      <c r="A9" s="8">
        <v>4</v>
      </c>
      <c r="B9" s="209" t="s">
        <v>12</v>
      </c>
      <c r="C9" s="209"/>
      <c r="D9" s="9" t="s">
        <v>13</v>
      </c>
      <c r="E9" s="38">
        <v>949</v>
      </c>
      <c r="F9" s="38">
        <v>969</v>
      </c>
      <c r="G9" s="38">
        <v>962</v>
      </c>
      <c r="H9" s="38">
        <v>979</v>
      </c>
      <c r="I9" s="38">
        <v>981</v>
      </c>
      <c r="J9" s="38">
        <v>1002</v>
      </c>
      <c r="K9" s="38">
        <v>991</v>
      </c>
      <c r="L9" s="38">
        <v>1021</v>
      </c>
      <c r="M9" s="38">
        <f>M10+M11</f>
        <v>1012</v>
      </c>
      <c r="N9" s="108">
        <f>N10+N11</f>
        <v>1024</v>
      </c>
      <c r="O9" s="108">
        <v>1038</v>
      </c>
      <c r="P9" s="108">
        <v>1033</v>
      </c>
      <c r="Q9" s="10">
        <f>Q10+Q11</f>
        <v>1019</v>
      </c>
      <c r="R9" s="147">
        <f t="shared" si="0"/>
        <v>-14</v>
      </c>
      <c r="S9" s="127">
        <f t="shared" si="1"/>
        <v>98.644724104549852</v>
      </c>
    </row>
    <row r="10" spans="1:19" ht="13.5" customHeight="1" x14ac:dyDescent="0.2">
      <c r="A10" s="122">
        <v>5</v>
      </c>
      <c r="B10" s="199" t="s">
        <v>14</v>
      </c>
      <c r="C10" s="199"/>
      <c r="D10" s="120" t="s">
        <v>13</v>
      </c>
      <c r="E10" s="36">
        <v>335</v>
      </c>
      <c r="F10" s="36">
        <v>345</v>
      </c>
      <c r="G10" s="36">
        <v>345</v>
      </c>
      <c r="H10" s="36">
        <v>354</v>
      </c>
      <c r="I10" s="36">
        <v>197</v>
      </c>
      <c r="J10" s="36">
        <v>491</v>
      </c>
      <c r="K10" s="36">
        <v>491</v>
      </c>
      <c r="L10" s="36">
        <v>369</v>
      </c>
      <c r="M10" s="36">
        <v>509</v>
      </c>
      <c r="N10" s="66">
        <v>504</v>
      </c>
      <c r="O10" s="66">
        <v>307</v>
      </c>
      <c r="P10" s="66">
        <v>312</v>
      </c>
      <c r="Q10" s="7">
        <v>501</v>
      </c>
      <c r="R10" s="147">
        <f t="shared" si="0"/>
        <v>189</v>
      </c>
      <c r="S10" s="127">
        <f t="shared" si="1"/>
        <v>160.57692307692309</v>
      </c>
    </row>
    <row r="11" spans="1:19" ht="13.5" customHeight="1" x14ac:dyDescent="0.2">
      <c r="A11" s="122">
        <v>6</v>
      </c>
      <c r="B11" s="199" t="s">
        <v>15</v>
      </c>
      <c r="C11" s="199"/>
      <c r="D11" s="120" t="s">
        <v>13</v>
      </c>
      <c r="E11" s="36">
        <v>614</v>
      </c>
      <c r="F11" s="36">
        <v>624</v>
      </c>
      <c r="G11" s="36">
        <v>617</v>
      </c>
      <c r="H11" s="36">
        <v>625</v>
      </c>
      <c r="I11" s="36">
        <v>784</v>
      </c>
      <c r="J11" s="36">
        <v>511</v>
      </c>
      <c r="K11" s="36">
        <v>500</v>
      </c>
      <c r="L11" s="36">
        <v>652</v>
      </c>
      <c r="M11" s="36">
        <v>503</v>
      </c>
      <c r="N11" s="66">
        <v>520</v>
      </c>
      <c r="O11" s="66">
        <v>731</v>
      </c>
      <c r="P11" s="66">
        <v>721</v>
      </c>
      <c r="Q11" s="7">
        <v>518</v>
      </c>
      <c r="R11" s="147">
        <f t="shared" si="0"/>
        <v>-203</v>
      </c>
      <c r="S11" s="127">
        <f t="shared" si="1"/>
        <v>71.844660194174764</v>
      </c>
    </row>
    <row r="12" spans="1:19" ht="13.5" customHeight="1" x14ac:dyDescent="0.2">
      <c r="A12" s="122">
        <v>7</v>
      </c>
      <c r="B12" s="199" t="s">
        <v>16</v>
      </c>
      <c r="C12" s="199"/>
      <c r="D12" s="120" t="s">
        <v>17</v>
      </c>
      <c r="E12" s="37">
        <f t="shared" ref="E12:I12" si="2">E11/E9*100</f>
        <v>64.699683877766063</v>
      </c>
      <c r="F12" s="37">
        <v>64.396284829721367</v>
      </c>
      <c r="G12" s="37">
        <f t="shared" si="2"/>
        <v>64.137214137214144</v>
      </c>
      <c r="H12" s="37">
        <f t="shared" si="2"/>
        <v>63.840653728294185</v>
      </c>
      <c r="I12" s="37">
        <f t="shared" si="2"/>
        <v>79.918450560652403</v>
      </c>
      <c r="J12" s="37">
        <f>J11/J9*100</f>
        <v>50.998003992015974</v>
      </c>
      <c r="K12" s="37">
        <f>K11/K9*100</f>
        <v>50.454086781029261</v>
      </c>
      <c r="L12" s="37">
        <f>L11/L9*100</f>
        <v>63.858961802154745</v>
      </c>
      <c r="M12" s="37">
        <f>M11/M9*100</f>
        <v>49.703557312252968</v>
      </c>
      <c r="N12" s="105">
        <f t="shared" ref="N12" si="3">N11/N9*100</f>
        <v>50.78125</v>
      </c>
      <c r="O12" s="105">
        <v>70.400000000000006</v>
      </c>
      <c r="P12" s="105">
        <v>69.8</v>
      </c>
      <c r="Q12" s="14">
        <f t="shared" ref="Q12" si="4">Q11/Q9*100</f>
        <v>50.834151128557416</v>
      </c>
      <c r="R12" s="147">
        <f t="shared" si="0"/>
        <v>-18.965848871442581</v>
      </c>
      <c r="S12" s="127">
        <f t="shared" si="1"/>
        <v>72.828296745784272</v>
      </c>
    </row>
    <row r="13" spans="1:19" ht="13.5" customHeight="1" x14ac:dyDescent="0.2">
      <c r="A13" s="122">
        <v>8</v>
      </c>
      <c r="B13" s="199" t="s">
        <v>18</v>
      </c>
      <c r="C13" s="199"/>
      <c r="D13" s="120" t="s">
        <v>13</v>
      </c>
      <c r="E13" s="36">
        <v>233</v>
      </c>
      <c r="F13" s="36">
        <v>244</v>
      </c>
      <c r="G13" s="36">
        <v>245</v>
      </c>
      <c r="H13" s="36">
        <v>273</v>
      </c>
      <c r="I13" s="36">
        <v>301</v>
      </c>
      <c r="J13" s="36">
        <v>304</v>
      </c>
      <c r="K13" s="36">
        <v>291</v>
      </c>
      <c r="L13" s="36">
        <f>251+90</f>
        <v>341</v>
      </c>
      <c r="M13" s="36">
        <v>331</v>
      </c>
      <c r="N13" s="66">
        <v>330</v>
      </c>
      <c r="O13" s="66">
        <v>331</v>
      </c>
      <c r="P13" s="154"/>
      <c r="Q13" s="7">
        <v>328</v>
      </c>
      <c r="R13" s="147">
        <f t="shared" si="0"/>
        <v>328</v>
      </c>
      <c r="S13" s="127" t="e">
        <f t="shared" si="1"/>
        <v>#DIV/0!</v>
      </c>
    </row>
    <row r="14" spans="1:19" ht="13.5" customHeight="1" x14ac:dyDescent="0.2">
      <c r="A14" s="122">
        <v>9</v>
      </c>
      <c r="B14" s="213" t="s">
        <v>19</v>
      </c>
      <c r="C14" s="213"/>
      <c r="D14" s="120" t="s">
        <v>17</v>
      </c>
      <c r="E14" s="37">
        <f>E13/E11*100</f>
        <v>37.947882736156352</v>
      </c>
      <c r="F14" s="37">
        <v>39.102564102564102</v>
      </c>
      <c r="G14" s="37">
        <f>G13/G11*100</f>
        <v>39.708265802269047</v>
      </c>
      <c r="H14" s="37">
        <f>H13/H11*100</f>
        <v>43.68</v>
      </c>
      <c r="I14" s="37">
        <f>I13/I9*100</f>
        <v>30.682976554536189</v>
      </c>
      <c r="J14" s="37">
        <f>J13/J9*100</f>
        <v>30.339321357285431</v>
      </c>
      <c r="K14" s="37">
        <f>K13/K9*100</f>
        <v>29.364278506559032</v>
      </c>
      <c r="L14" s="37">
        <f t="shared" ref="L14:N14" si="5">L13/L9*100</f>
        <v>33.398628795298727</v>
      </c>
      <c r="M14" s="37">
        <f t="shared" si="5"/>
        <v>32.707509881422922</v>
      </c>
      <c r="N14" s="12">
        <f t="shared" si="5"/>
        <v>32.2265625</v>
      </c>
      <c r="O14" s="12">
        <v>31.9</v>
      </c>
      <c r="P14" s="158"/>
      <c r="Q14" s="14">
        <f t="shared" ref="Q14" si="6">Q13/Q9*100</f>
        <v>32.188420019627081</v>
      </c>
      <c r="R14" s="147">
        <f t="shared" si="0"/>
        <v>32.188420019627081</v>
      </c>
      <c r="S14" s="127" t="e">
        <f t="shared" si="1"/>
        <v>#DIV/0!</v>
      </c>
    </row>
    <row r="15" spans="1:19" ht="24" customHeight="1" x14ac:dyDescent="0.2">
      <c r="A15" s="122">
        <v>10</v>
      </c>
      <c r="B15" s="199" t="s">
        <v>20</v>
      </c>
      <c r="C15" s="199"/>
      <c r="D15" s="120" t="s">
        <v>13</v>
      </c>
      <c r="E15" s="36">
        <f>298+25</f>
        <v>323</v>
      </c>
      <c r="F15" s="36">
        <v>324</v>
      </c>
      <c r="G15" s="36">
        <v>323</v>
      </c>
      <c r="H15" s="36">
        <v>377</v>
      </c>
      <c r="I15" s="36">
        <v>422</v>
      </c>
      <c r="J15" s="36">
        <v>413</v>
      </c>
      <c r="K15" s="36">
        <v>501</v>
      </c>
      <c r="L15" s="36">
        <v>526</v>
      </c>
      <c r="M15" s="36">
        <v>503</v>
      </c>
      <c r="N15" s="66">
        <v>505</v>
      </c>
      <c r="O15" s="66">
        <v>494</v>
      </c>
      <c r="P15" s="154"/>
      <c r="Q15" s="7">
        <v>490</v>
      </c>
      <c r="R15" s="147">
        <f t="shared" si="0"/>
        <v>490</v>
      </c>
      <c r="S15" s="127" t="e">
        <f t="shared" si="1"/>
        <v>#DIV/0!</v>
      </c>
    </row>
    <row r="16" spans="1:19" ht="13.5" customHeight="1" x14ac:dyDescent="0.2">
      <c r="A16" s="122">
        <v>11</v>
      </c>
      <c r="B16" s="213" t="s">
        <v>19</v>
      </c>
      <c r="C16" s="213"/>
      <c r="D16" s="120" t="s">
        <v>17</v>
      </c>
      <c r="E16" s="37">
        <f>E15/E9*100</f>
        <v>34.035827186512115</v>
      </c>
      <c r="F16" s="37">
        <v>33.436532507739933</v>
      </c>
      <c r="G16" s="37">
        <f>G15/G9*100</f>
        <v>33.575883575883573</v>
      </c>
      <c r="H16" s="37">
        <f>H15/H9*100</f>
        <v>38.508682328907042</v>
      </c>
      <c r="I16" s="37">
        <f>I15/I9*100</f>
        <v>43.017329255861362</v>
      </c>
      <c r="J16" s="37">
        <f t="shared" ref="J16:N16" si="7">J15/J9*100</f>
        <v>41.21756487025948</v>
      </c>
      <c r="K16" s="37">
        <f t="shared" si="7"/>
        <v>50.554994954591322</v>
      </c>
      <c r="L16" s="37">
        <f t="shared" si="7"/>
        <v>51.518119490695405</v>
      </c>
      <c r="M16" s="37">
        <f t="shared" si="7"/>
        <v>49.703557312252968</v>
      </c>
      <c r="N16" s="12">
        <f t="shared" si="7"/>
        <v>49.31640625</v>
      </c>
      <c r="O16" s="12">
        <v>47.6</v>
      </c>
      <c r="P16" s="158"/>
      <c r="Q16" s="14">
        <f t="shared" ref="Q16" si="8">Q15/Q9*100</f>
        <v>48.086359175662416</v>
      </c>
      <c r="R16" s="147">
        <f t="shared" si="0"/>
        <v>48.086359175662416</v>
      </c>
      <c r="S16" s="127" t="e">
        <f t="shared" si="1"/>
        <v>#DIV/0!</v>
      </c>
    </row>
    <row r="17" spans="1:22" ht="13.5" customHeight="1" x14ac:dyDescent="0.2">
      <c r="A17" s="122">
        <v>12</v>
      </c>
      <c r="B17" s="199" t="s">
        <v>21</v>
      </c>
      <c r="C17" s="199"/>
      <c r="D17" s="120" t="s">
        <v>13</v>
      </c>
      <c r="E17" s="36">
        <v>378</v>
      </c>
      <c r="F17" s="36">
        <v>386</v>
      </c>
      <c r="G17" s="36">
        <v>406</v>
      </c>
      <c r="H17" s="36">
        <v>413</v>
      </c>
      <c r="I17" s="15">
        <v>568</v>
      </c>
      <c r="J17" s="15">
        <v>613</v>
      </c>
      <c r="K17" s="15">
        <v>638</v>
      </c>
      <c r="L17" s="15"/>
      <c r="M17" s="15">
        <v>883</v>
      </c>
      <c r="N17" s="66">
        <v>881</v>
      </c>
      <c r="O17" s="66">
        <v>895</v>
      </c>
      <c r="P17" s="154"/>
      <c r="Q17" s="7">
        <v>1177</v>
      </c>
      <c r="R17" s="147">
        <f t="shared" si="0"/>
        <v>1177</v>
      </c>
      <c r="S17" s="127" t="e">
        <f t="shared" si="1"/>
        <v>#DIV/0!</v>
      </c>
    </row>
    <row r="18" spans="1:22" ht="13.5" customHeight="1" x14ac:dyDescent="0.2">
      <c r="A18" s="122">
        <v>13</v>
      </c>
      <c r="B18" s="213" t="s">
        <v>19</v>
      </c>
      <c r="C18" s="213"/>
      <c r="D18" s="120" t="s">
        <v>17</v>
      </c>
      <c r="E18" s="37">
        <f t="shared" ref="E18:N18" si="9">E17/E9*100</f>
        <v>39.831401475237094</v>
      </c>
      <c r="F18" s="37">
        <v>39.834881320949435</v>
      </c>
      <c r="G18" s="37">
        <f t="shared" si="9"/>
        <v>42.203742203742209</v>
      </c>
      <c r="H18" s="37">
        <f t="shared" si="9"/>
        <v>42.185903983656793</v>
      </c>
      <c r="I18" s="37">
        <f t="shared" si="9"/>
        <v>57.900101936799189</v>
      </c>
      <c r="J18" s="37">
        <f t="shared" si="9"/>
        <v>61.177644710578839</v>
      </c>
      <c r="K18" s="37">
        <f t="shared" si="9"/>
        <v>64.379414732593347</v>
      </c>
      <c r="L18" s="37">
        <f t="shared" si="9"/>
        <v>0</v>
      </c>
      <c r="M18" s="37">
        <f t="shared" si="9"/>
        <v>87.252964426877469</v>
      </c>
      <c r="N18" s="12">
        <f t="shared" si="9"/>
        <v>86.03515625</v>
      </c>
      <c r="O18" s="12">
        <v>86.2</v>
      </c>
      <c r="P18" s="158"/>
      <c r="Q18" s="37">
        <f t="shared" ref="Q18" si="10">Q17/Q9*100</f>
        <v>115.5053974484789</v>
      </c>
      <c r="R18" s="147">
        <f t="shared" si="0"/>
        <v>115.5053974484789</v>
      </c>
      <c r="S18" s="127" t="e">
        <f t="shared" si="1"/>
        <v>#DIV/0!</v>
      </c>
    </row>
    <row r="19" spans="1:22" ht="18" customHeight="1" x14ac:dyDescent="0.2">
      <c r="A19" s="8">
        <v>14</v>
      </c>
      <c r="B19" s="209" t="s">
        <v>22</v>
      </c>
      <c r="C19" s="209"/>
      <c r="D19" s="9" t="s">
        <v>23</v>
      </c>
      <c r="E19" s="38">
        <v>3638</v>
      </c>
      <c r="F19" s="38">
        <v>3646</v>
      </c>
      <c r="G19" s="38">
        <v>3598</v>
      </c>
      <c r="H19" s="38">
        <v>3608</v>
      </c>
      <c r="I19" s="38">
        <v>3655</v>
      </c>
      <c r="J19" s="38">
        <v>3650</v>
      </c>
      <c r="K19" s="38">
        <v>3647</v>
      </c>
      <c r="L19" s="38">
        <v>3786</v>
      </c>
      <c r="M19" s="38">
        <f>M20+M21</f>
        <v>3757</v>
      </c>
      <c r="N19" s="22">
        <f t="shared" ref="N19" si="11">N20+N21</f>
        <v>3779</v>
      </c>
      <c r="O19" s="22">
        <v>3835</v>
      </c>
      <c r="P19" s="22">
        <v>3831</v>
      </c>
      <c r="Q19" s="38">
        <f t="shared" ref="Q19" si="12">Q20+Q21</f>
        <v>3868</v>
      </c>
      <c r="R19" s="147">
        <f t="shared" si="0"/>
        <v>37</v>
      </c>
      <c r="S19" s="127">
        <f t="shared" si="1"/>
        <v>100.96580527277472</v>
      </c>
    </row>
    <row r="20" spans="1:22" ht="13.5" customHeight="1" x14ac:dyDescent="0.2">
      <c r="A20" s="122">
        <v>15</v>
      </c>
      <c r="B20" s="199" t="s">
        <v>24</v>
      </c>
      <c r="C20" s="199"/>
      <c r="D20" s="120" t="s">
        <v>23</v>
      </c>
      <c r="E20" s="36">
        <v>1818</v>
      </c>
      <c r="F20" s="36">
        <v>1832</v>
      </c>
      <c r="G20" s="36">
        <v>1812</v>
      </c>
      <c r="H20" s="36">
        <v>1823</v>
      </c>
      <c r="I20" s="36">
        <v>1843</v>
      </c>
      <c r="J20" s="36">
        <v>1847</v>
      </c>
      <c r="K20" s="36">
        <v>1843</v>
      </c>
      <c r="L20" s="36">
        <v>1931</v>
      </c>
      <c r="M20" s="36">
        <v>1918</v>
      </c>
      <c r="N20" s="36">
        <v>1922</v>
      </c>
      <c r="O20" s="36">
        <v>1943</v>
      </c>
      <c r="P20" s="36">
        <v>1937</v>
      </c>
      <c r="Q20" s="36">
        <v>1948</v>
      </c>
      <c r="R20" s="147">
        <f t="shared" si="0"/>
        <v>11</v>
      </c>
      <c r="S20" s="127">
        <f t="shared" si="1"/>
        <v>100.56788848735157</v>
      </c>
    </row>
    <row r="21" spans="1:22" ht="13.5" customHeight="1" x14ac:dyDescent="0.2">
      <c r="A21" s="122">
        <v>16</v>
      </c>
      <c r="B21" s="199" t="s">
        <v>25</v>
      </c>
      <c r="C21" s="199"/>
      <c r="D21" s="120" t="s">
        <v>23</v>
      </c>
      <c r="E21" s="36">
        <v>1820</v>
      </c>
      <c r="F21" s="36">
        <v>1814</v>
      </c>
      <c r="G21" s="36">
        <v>1786</v>
      </c>
      <c r="H21" s="36">
        <v>1785</v>
      </c>
      <c r="I21" s="36">
        <v>1812</v>
      </c>
      <c r="J21" s="36">
        <v>1803</v>
      </c>
      <c r="K21" s="36">
        <v>1804</v>
      </c>
      <c r="L21" s="36">
        <v>1855</v>
      </c>
      <c r="M21" s="36">
        <v>1839</v>
      </c>
      <c r="N21" s="36">
        <v>1857</v>
      </c>
      <c r="O21" s="36">
        <v>1892</v>
      </c>
      <c r="P21" s="36">
        <v>1894</v>
      </c>
      <c r="Q21" s="36">
        <v>1920</v>
      </c>
      <c r="R21" s="147">
        <f t="shared" si="0"/>
        <v>26</v>
      </c>
      <c r="S21" s="127">
        <f t="shared" si="1"/>
        <v>101.3727560718057</v>
      </c>
    </row>
    <row r="22" spans="1:22" ht="13.5" customHeight="1" x14ac:dyDescent="0.2">
      <c r="A22" s="122">
        <v>17</v>
      </c>
      <c r="B22" s="199" t="s">
        <v>26</v>
      </c>
      <c r="C22" s="199"/>
      <c r="D22" s="120" t="s">
        <v>23</v>
      </c>
      <c r="E22" s="36">
        <v>1261</v>
      </c>
      <c r="F22" s="36">
        <v>1261</v>
      </c>
      <c r="G22" s="36">
        <v>1229</v>
      </c>
      <c r="H22" s="36">
        <v>1225</v>
      </c>
      <c r="I22" s="36">
        <v>659</v>
      </c>
      <c r="J22" s="36">
        <v>1772</v>
      </c>
      <c r="K22" s="36">
        <v>1699</v>
      </c>
      <c r="L22" s="36">
        <v>1265</v>
      </c>
      <c r="M22" s="36">
        <v>1786</v>
      </c>
      <c r="N22" s="36">
        <v>1767</v>
      </c>
      <c r="O22" s="36">
        <v>1055</v>
      </c>
      <c r="P22" s="36">
        <v>1058</v>
      </c>
      <c r="Q22" s="36">
        <v>1815</v>
      </c>
      <c r="R22" s="147">
        <f t="shared" si="0"/>
        <v>757</v>
      </c>
      <c r="S22" s="127">
        <f t="shared" si="1"/>
        <v>171.55009451795843</v>
      </c>
      <c r="U22" s="118"/>
      <c r="V22" s="5"/>
    </row>
    <row r="23" spans="1:22" ht="13.5" customHeight="1" x14ac:dyDescent="0.2">
      <c r="A23" s="122">
        <v>18</v>
      </c>
      <c r="B23" s="212" t="s">
        <v>15</v>
      </c>
      <c r="C23" s="212"/>
      <c r="D23" s="120" t="s">
        <v>23</v>
      </c>
      <c r="E23" s="36">
        <v>2377</v>
      </c>
      <c r="F23" s="36">
        <v>2385</v>
      </c>
      <c r="G23" s="36">
        <v>2369</v>
      </c>
      <c r="H23" s="36">
        <v>2383</v>
      </c>
      <c r="I23" s="36">
        <v>2996</v>
      </c>
      <c r="J23" s="36">
        <v>1878</v>
      </c>
      <c r="K23" s="36">
        <v>1948</v>
      </c>
      <c r="L23" s="36">
        <v>2521</v>
      </c>
      <c r="M23" s="36">
        <v>1971</v>
      </c>
      <c r="N23" s="36">
        <v>2012</v>
      </c>
      <c r="O23" s="36">
        <v>2780</v>
      </c>
      <c r="P23" s="36">
        <v>2773</v>
      </c>
      <c r="Q23" s="36">
        <v>2053</v>
      </c>
      <c r="R23" s="147">
        <f t="shared" si="0"/>
        <v>-720</v>
      </c>
      <c r="S23" s="127">
        <f t="shared" si="1"/>
        <v>74.035340786152176</v>
      </c>
      <c r="U23" s="5"/>
      <c r="V23" s="5"/>
    </row>
    <row r="24" spans="1:22" ht="13.5" customHeight="1" x14ac:dyDescent="0.2">
      <c r="A24" s="122">
        <v>19</v>
      </c>
      <c r="B24" s="199" t="s">
        <v>27</v>
      </c>
      <c r="C24" s="199"/>
      <c r="D24" s="120" t="s">
        <v>23</v>
      </c>
      <c r="E24" s="36">
        <f>E19-E25-E26</f>
        <v>1049</v>
      </c>
      <c r="F24" s="36">
        <v>1054</v>
      </c>
      <c r="G24" s="36">
        <v>1053</v>
      </c>
      <c r="H24" s="36">
        <v>1077</v>
      </c>
      <c r="I24" s="36">
        <v>1091</v>
      </c>
      <c r="J24" s="36">
        <v>1073</v>
      </c>
      <c r="K24" s="36">
        <v>1066</v>
      </c>
      <c r="L24" s="36">
        <v>1132</v>
      </c>
      <c r="M24" s="36">
        <v>1116</v>
      </c>
      <c r="N24" s="36">
        <v>1110</v>
      </c>
      <c r="O24" s="36">
        <v>1146</v>
      </c>
      <c r="P24" s="36">
        <v>1192</v>
      </c>
      <c r="Q24" s="36">
        <v>1200</v>
      </c>
      <c r="R24" s="147">
        <f t="shared" si="0"/>
        <v>8</v>
      </c>
      <c r="S24" s="127">
        <f t="shared" si="1"/>
        <v>100.67114093959732</v>
      </c>
      <c r="U24" s="118"/>
      <c r="V24" s="5"/>
    </row>
    <row r="25" spans="1:22" ht="13.5" customHeight="1" x14ac:dyDescent="0.2">
      <c r="A25" s="122">
        <v>20</v>
      </c>
      <c r="B25" s="211" t="s">
        <v>28</v>
      </c>
      <c r="C25" s="211"/>
      <c r="D25" s="120" t="s">
        <v>23</v>
      </c>
      <c r="E25" s="36">
        <v>2386</v>
      </c>
      <c r="F25" s="36">
        <v>2402</v>
      </c>
      <c r="G25" s="36">
        <f>1347+1007</f>
        <v>2354</v>
      </c>
      <c r="H25" s="36">
        <f>1293+1059</f>
        <v>2352</v>
      </c>
      <c r="I25" s="36">
        <v>2369</v>
      </c>
      <c r="J25" s="36">
        <v>2375</v>
      </c>
      <c r="K25" s="36">
        <v>2372</v>
      </c>
      <c r="L25" s="36">
        <f>1277+1165</f>
        <v>2442</v>
      </c>
      <c r="M25" s="36">
        <f>1259+1158</f>
        <v>2417</v>
      </c>
      <c r="N25" s="36">
        <v>2438</v>
      </c>
      <c r="O25" s="36">
        <v>2434</v>
      </c>
      <c r="P25" s="36">
        <v>2366</v>
      </c>
      <c r="Q25" s="36">
        <v>1463</v>
      </c>
      <c r="R25" s="147">
        <f t="shared" si="0"/>
        <v>-903</v>
      </c>
      <c r="S25" s="127">
        <f t="shared" si="1"/>
        <v>61.834319526627226</v>
      </c>
    </row>
    <row r="26" spans="1:22" ht="13.5" customHeight="1" x14ac:dyDescent="0.2">
      <c r="A26" s="122">
        <v>21</v>
      </c>
      <c r="B26" s="211" t="s">
        <v>29</v>
      </c>
      <c r="C26" s="211"/>
      <c r="D26" s="120" t="s">
        <v>23</v>
      </c>
      <c r="E26" s="36">
        <v>203</v>
      </c>
      <c r="F26" s="36">
        <v>190</v>
      </c>
      <c r="G26" s="36">
        <v>191</v>
      </c>
      <c r="H26" s="36">
        <v>179</v>
      </c>
      <c r="I26" s="36">
        <v>195</v>
      </c>
      <c r="J26" s="36">
        <v>202</v>
      </c>
      <c r="K26" s="36">
        <v>209</v>
      </c>
      <c r="L26" s="36">
        <v>212</v>
      </c>
      <c r="M26" s="36">
        <v>224</v>
      </c>
      <c r="N26" s="36">
        <v>231</v>
      </c>
      <c r="O26" s="36">
        <v>255</v>
      </c>
      <c r="P26" s="36">
        <v>273</v>
      </c>
      <c r="Q26" s="36">
        <v>283</v>
      </c>
      <c r="R26" s="147">
        <f t="shared" si="0"/>
        <v>10</v>
      </c>
      <c r="S26" s="127">
        <f t="shared" si="1"/>
        <v>103.66300366300368</v>
      </c>
    </row>
    <row r="27" spans="1:22" ht="13.5" customHeight="1" x14ac:dyDescent="0.2">
      <c r="A27" s="122">
        <v>22</v>
      </c>
      <c r="B27" s="199" t="s">
        <v>30</v>
      </c>
      <c r="C27" s="199"/>
      <c r="D27" s="120" t="s">
        <v>23</v>
      </c>
      <c r="E27" s="109"/>
      <c r="F27" s="109"/>
      <c r="G27" s="109"/>
      <c r="H27" s="36">
        <v>2</v>
      </c>
      <c r="I27" s="36">
        <v>4</v>
      </c>
      <c r="J27" s="36">
        <v>2</v>
      </c>
      <c r="K27" s="36">
        <v>2</v>
      </c>
      <c r="L27" s="36">
        <v>2</v>
      </c>
      <c r="M27" s="36">
        <v>1</v>
      </c>
      <c r="N27" s="36">
        <v>1</v>
      </c>
      <c r="O27" s="36">
        <v>1</v>
      </c>
      <c r="P27" s="36">
        <v>1</v>
      </c>
      <c r="Q27" s="36" t="s">
        <v>120</v>
      </c>
      <c r="R27" s="147" t="e">
        <f t="shared" si="0"/>
        <v>#VALUE!</v>
      </c>
      <c r="S27" s="127" t="e">
        <f t="shared" si="1"/>
        <v>#VALUE!</v>
      </c>
    </row>
    <row r="28" spans="1:22" ht="13.5" customHeight="1" x14ac:dyDescent="0.2">
      <c r="A28" s="122">
        <v>23</v>
      </c>
      <c r="B28" s="199" t="s">
        <v>31</v>
      </c>
      <c r="C28" s="199"/>
      <c r="D28" s="120" t="s">
        <v>23</v>
      </c>
      <c r="E28" s="36">
        <v>50</v>
      </c>
      <c r="F28" s="36">
        <v>57</v>
      </c>
      <c r="G28" s="36">
        <v>47</v>
      </c>
      <c r="H28" s="36">
        <v>45</v>
      </c>
      <c r="I28" s="36">
        <v>51</v>
      </c>
      <c r="J28" s="36">
        <v>44</v>
      </c>
      <c r="K28" s="36">
        <v>46</v>
      </c>
      <c r="L28" s="36">
        <v>27</v>
      </c>
      <c r="M28" s="36">
        <v>30</v>
      </c>
      <c r="N28" s="36">
        <v>35</v>
      </c>
      <c r="O28" s="36">
        <v>38</v>
      </c>
      <c r="P28" s="36">
        <v>30</v>
      </c>
      <c r="Q28" s="36">
        <v>32</v>
      </c>
      <c r="R28" s="147">
        <f t="shared" si="0"/>
        <v>2</v>
      </c>
      <c r="S28" s="127">
        <f t="shared" si="1"/>
        <v>106.66666666666667</v>
      </c>
    </row>
    <row r="29" spans="1:22" ht="13.5" customHeight="1" x14ac:dyDescent="0.2">
      <c r="A29" s="122">
        <v>24</v>
      </c>
      <c r="B29" s="199" t="s">
        <v>32</v>
      </c>
      <c r="C29" s="199"/>
      <c r="D29" s="120" t="s">
        <v>23</v>
      </c>
      <c r="E29" s="36">
        <v>45</v>
      </c>
      <c r="F29" s="36">
        <v>58</v>
      </c>
      <c r="G29" s="36">
        <v>43</v>
      </c>
      <c r="H29" s="36">
        <v>65</v>
      </c>
      <c r="I29" s="36">
        <v>86</v>
      </c>
      <c r="J29" s="36">
        <v>126</v>
      </c>
      <c r="K29" s="36">
        <v>123</v>
      </c>
      <c r="L29" s="36">
        <v>115</v>
      </c>
      <c r="M29" s="36">
        <v>76</v>
      </c>
      <c r="N29" s="36">
        <v>90</v>
      </c>
      <c r="O29" s="36">
        <v>96</v>
      </c>
      <c r="P29" s="36">
        <v>94</v>
      </c>
      <c r="Q29" s="36">
        <v>102</v>
      </c>
      <c r="R29" s="147">
        <f t="shared" si="0"/>
        <v>8</v>
      </c>
      <c r="S29" s="127">
        <f t="shared" si="1"/>
        <v>108.51063829787233</v>
      </c>
    </row>
    <row r="30" spans="1:22" ht="13.5" customHeight="1" x14ac:dyDescent="0.2">
      <c r="A30" s="122">
        <v>25</v>
      </c>
      <c r="B30" s="199" t="s">
        <v>33</v>
      </c>
      <c r="C30" s="199"/>
      <c r="D30" s="120" t="s">
        <v>23</v>
      </c>
      <c r="E30" s="36">
        <v>23</v>
      </c>
      <c r="F30" s="36">
        <v>34</v>
      </c>
      <c r="G30" s="36">
        <v>43</v>
      </c>
      <c r="H30" s="36">
        <v>19</v>
      </c>
      <c r="I30" s="36">
        <v>22</v>
      </c>
      <c r="J30" s="36">
        <v>36</v>
      </c>
      <c r="K30" s="36">
        <v>18</v>
      </c>
      <c r="L30" s="36">
        <v>25</v>
      </c>
      <c r="M30" s="36">
        <v>19</v>
      </c>
      <c r="N30" s="36">
        <v>28</v>
      </c>
      <c r="O30" s="36">
        <v>47</v>
      </c>
      <c r="P30" s="109"/>
      <c r="Q30" s="7">
        <v>37</v>
      </c>
      <c r="R30" s="147">
        <f t="shared" si="0"/>
        <v>37</v>
      </c>
      <c r="S30" s="127" t="e">
        <f t="shared" si="1"/>
        <v>#DIV/0!</v>
      </c>
    </row>
    <row r="31" spans="1:22" ht="13.5" customHeight="1" x14ac:dyDescent="0.2">
      <c r="A31" s="122">
        <v>26</v>
      </c>
      <c r="B31" s="199" t="s">
        <v>34</v>
      </c>
      <c r="C31" s="199"/>
      <c r="D31" s="120" t="s">
        <v>23</v>
      </c>
      <c r="E31" s="36">
        <v>109</v>
      </c>
      <c r="F31" s="36">
        <v>96</v>
      </c>
      <c r="G31" s="36">
        <v>108</v>
      </c>
      <c r="H31" s="36">
        <v>79</v>
      </c>
      <c r="I31" s="36">
        <v>59</v>
      </c>
      <c r="J31" s="36">
        <v>58</v>
      </c>
      <c r="K31" s="36">
        <v>52</v>
      </c>
      <c r="L31" s="36">
        <v>62</v>
      </c>
      <c r="M31" s="36">
        <v>58</v>
      </c>
      <c r="N31" s="36">
        <v>41</v>
      </c>
      <c r="O31" s="36">
        <v>29</v>
      </c>
      <c r="P31" s="109"/>
      <c r="Q31" s="7"/>
      <c r="R31" s="147">
        <f t="shared" si="0"/>
        <v>0</v>
      </c>
      <c r="S31" s="127" t="e">
        <f t="shared" si="1"/>
        <v>#DIV/0!</v>
      </c>
    </row>
    <row r="32" spans="1:22" ht="13.5" customHeight="1" x14ac:dyDescent="0.2">
      <c r="A32" s="122">
        <v>27</v>
      </c>
      <c r="B32" s="199" t="s">
        <v>35</v>
      </c>
      <c r="C32" s="199"/>
      <c r="D32" s="120" t="s">
        <v>23</v>
      </c>
      <c r="E32" s="36">
        <v>1667</v>
      </c>
      <c r="F32" s="36">
        <v>1668</v>
      </c>
      <c r="G32" s="36">
        <v>1616</v>
      </c>
      <c r="H32" s="36">
        <v>1648</v>
      </c>
      <c r="I32" s="36">
        <v>1653</v>
      </c>
      <c r="J32" s="36">
        <v>1627</v>
      </c>
      <c r="K32" s="36">
        <v>1582</v>
      </c>
      <c r="L32" s="109"/>
      <c r="M32" s="36">
        <v>1584</v>
      </c>
      <c r="N32" s="36">
        <v>1575</v>
      </c>
      <c r="O32" s="109"/>
      <c r="P32" s="109"/>
      <c r="Q32" s="109"/>
      <c r="R32" s="147">
        <f t="shared" si="0"/>
        <v>0</v>
      </c>
      <c r="S32" s="127" t="e">
        <f t="shared" si="1"/>
        <v>#DIV/0!</v>
      </c>
    </row>
    <row r="33" spans="1:19" ht="13.5" customHeight="1" x14ac:dyDescent="0.2">
      <c r="A33" s="122">
        <v>28</v>
      </c>
      <c r="B33" s="199" t="s">
        <v>36</v>
      </c>
      <c r="C33" s="199"/>
      <c r="D33" s="120" t="s">
        <v>23</v>
      </c>
      <c r="E33" s="36">
        <v>9</v>
      </c>
      <c r="F33" s="36">
        <v>62</v>
      </c>
      <c r="G33" s="36">
        <v>14</v>
      </c>
      <c r="H33" s="36">
        <v>27</v>
      </c>
      <c r="I33" s="36">
        <v>28</v>
      </c>
      <c r="J33" s="36">
        <v>25</v>
      </c>
      <c r="K33" s="36">
        <v>39</v>
      </c>
      <c r="L33" s="36">
        <v>12</v>
      </c>
      <c r="M33" s="36">
        <v>25</v>
      </c>
      <c r="N33" s="36">
        <v>40</v>
      </c>
      <c r="O33" s="36">
        <v>53</v>
      </c>
      <c r="P33" s="36">
        <v>16</v>
      </c>
      <c r="Q33" s="36">
        <v>11</v>
      </c>
      <c r="R33" s="147">
        <f t="shared" si="0"/>
        <v>-5</v>
      </c>
      <c r="S33" s="127">
        <f t="shared" si="1"/>
        <v>68.75</v>
      </c>
    </row>
    <row r="34" spans="1:19" ht="13.5" customHeight="1" x14ac:dyDescent="0.2">
      <c r="A34" s="122">
        <v>29</v>
      </c>
      <c r="B34" s="199" t="s">
        <v>37</v>
      </c>
      <c r="C34" s="199"/>
      <c r="D34" s="120" t="s">
        <v>23</v>
      </c>
      <c r="E34" s="36">
        <v>182</v>
      </c>
      <c r="F34" s="36">
        <v>182</v>
      </c>
      <c r="G34" s="36">
        <v>152</v>
      </c>
      <c r="H34" s="36">
        <v>183</v>
      </c>
      <c r="I34" s="36">
        <v>89</v>
      </c>
      <c r="J34" s="36">
        <v>168</v>
      </c>
      <c r="K34" s="36">
        <v>95</v>
      </c>
      <c r="L34" s="36">
        <v>73</v>
      </c>
      <c r="M34" s="36">
        <v>116</v>
      </c>
      <c r="N34" s="36">
        <v>157</v>
      </c>
      <c r="O34" s="36">
        <v>218</v>
      </c>
      <c r="P34" s="36">
        <v>52</v>
      </c>
      <c r="Q34" s="36">
        <v>122</v>
      </c>
      <c r="R34" s="147">
        <f t="shared" si="0"/>
        <v>70</v>
      </c>
      <c r="S34" s="127">
        <f t="shared" si="1"/>
        <v>234.61538461538461</v>
      </c>
    </row>
    <row r="35" spans="1:19" x14ac:dyDescent="0.2">
      <c r="A35" s="122">
        <v>30</v>
      </c>
      <c r="B35" s="199" t="s">
        <v>38</v>
      </c>
      <c r="C35" s="199"/>
      <c r="D35" s="120" t="s">
        <v>23</v>
      </c>
      <c r="E35" s="36">
        <v>181</v>
      </c>
      <c r="F35" s="36">
        <v>129</v>
      </c>
      <c r="G35" s="36">
        <v>149</v>
      </c>
      <c r="H35" s="36">
        <v>155</v>
      </c>
      <c r="I35" s="36">
        <v>92</v>
      </c>
      <c r="J35" s="36">
        <v>113</v>
      </c>
      <c r="K35" s="36">
        <v>17</v>
      </c>
      <c r="L35" s="36">
        <v>22</v>
      </c>
      <c r="M35" s="36">
        <v>6</v>
      </c>
      <c r="N35" s="36">
        <v>43</v>
      </c>
      <c r="O35" s="36">
        <v>70</v>
      </c>
      <c r="P35" s="36">
        <v>5</v>
      </c>
      <c r="Q35" s="36">
        <v>43</v>
      </c>
      <c r="R35" s="147">
        <f t="shared" si="0"/>
        <v>38</v>
      </c>
      <c r="S35" s="127">
        <f t="shared" si="1"/>
        <v>860</v>
      </c>
    </row>
    <row r="36" spans="1:19" ht="13.5" customHeight="1" x14ac:dyDescent="0.2">
      <c r="A36" s="122">
        <v>31</v>
      </c>
      <c r="B36" s="199" t="s">
        <v>39</v>
      </c>
      <c r="C36" s="199"/>
      <c r="D36" s="120" t="s">
        <v>40</v>
      </c>
      <c r="E36" s="42">
        <v>438.2</v>
      </c>
      <c r="F36" s="42">
        <v>460.4</v>
      </c>
      <c r="G36" s="42">
        <v>669.9</v>
      </c>
      <c r="H36" s="42">
        <v>1070</v>
      </c>
      <c r="I36" s="42">
        <v>1729.2</v>
      </c>
      <c r="J36" s="42">
        <v>2142.8000000000002</v>
      </c>
      <c r="K36" s="42">
        <v>2514.3000000000002</v>
      </c>
      <c r="L36" s="42">
        <v>2174.9</v>
      </c>
      <c r="M36" s="42">
        <v>1745.2</v>
      </c>
      <c r="N36" s="42">
        <v>2635.6</v>
      </c>
      <c r="O36" s="42">
        <v>3524.4</v>
      </c>
      <c r="P36" s="42">
        <v>3824.6</v>
      </c>
      <c r="Q36" s="42"/>
      <c r="R36" s="147">
        <f t="shared" si="0"/>
        <v>-3824.6</v>
      </c>
      <c r="S36" s="127">
        <f t="shared" si="1"/>
        <v>0</v>
      </c>
    </row>
    <row r="37" spans="1:19" ht="13.5" customHeight="1" x14ac:dyDescent="0.2">
      <c r="A37" s="122">
        <v>32</v>
      </c>
      <c r="B37" s="208" t="s">
        <v>41</v>
      </c>
      <c r="C37" s="208"/>
      <c r="D37" s="120" t="s">
        <v>40</v>
      </c>
      <c r="E37" s="42">
        <v>487.6</v>
      </c>
      <c r="F37" s="42">
        <v>410.7</v>
      </c>
      <c r="G37" s="42">
        <v>713.7</v>
      </c>
      <c r="H37" s="42">
        <v>1577.8</v>
      </c>
      <c r="I37" s="42">
        <v>2289.8000000000002</v>
      </c>
      <c r="J37" s="42">
        <v>3621</v>
      </c>
      <c r="K37" s="42">
        <v>4638.5</v>
      </c>
      <c r="L37" s="42">
        <v>4945.8999999999996</v>
      </c>
      <c r="M37" s="42">
        <v>4904.8999999999996</v>
      </c>
      <c r="N37" s="42">
        <v>6107.4</v>
      </c>
      <c r="O37" s="42">
        <v>7669.9</v>
      </c>
      <c r="P37" s="42">
        <v>7482.6</v>
      </c>
      <c r="Q37" s="42"/>
      <c r="R37" s="147">
        <f t="shared" si="0"/>
        <v>-7482.6</v>
      </c>
      <c r="S37" s="127">
        <f t="shared" si="1"/>
        <v>0</v>
      </c>
    </row>
    <row r="38" spans="1:19" ht="13.5" customHeight="1" x14ac:dyDescent="0.2">
      <c r="A38" s="122">
        <v>33</v>
      </c>
      <c r="B38" s="199" t="s">
        <v>42</v>
      </c>
      <c r="C38" s="199"/>
      <c r="D38" s="120" t="s">
        <v>40</v>
      </c>
      <c r="E38" s="42">
        <v>26.2</v>
      </c>
      <c r="F38" s="42">
        <v>105.4</v>
      </c>
      <c r="G38" s="42">
        <v>121.2</v>
      </c>
      <c r="H38" s="42">
        <v>154</v>
      </c>
      <c r="I38" s="42">
        <v>234.4</v>
      </c>
      <c r="J38" s="42">
        <v>296.89999999999998</v>
      </c>
      <c r="K38" s="42">
        <v>324.3</v>
      </c>
      <c r="L38" s="42">
        <v>368.6</v>
      </c>
      <c r="M38" s="42">
        <v>422.7</v>
      </c>
      <c r="N38" s="42">
        <v>391.5</v>
      </c>
      <c r="O38" s="42">
        <v>1861.1</v>
      </c>
      <c r="P38" s="42">
        <v>1940.1</v>
      </c>
      <c r="Q38" s="42">
        <v>2451.8000000000002</v>
      </c>
      <c r="R38" s="147">
        <f t="shared" si="0"/>
        <v>511.70000000000027</v>
      </c>
      <c r="S38" s="127">
        <f t="shared" si="1"/>
        <v>126.3749291273646</v>
      </c>
    </row>
    <row r="39" spans="1:19" ht="13.5" customHeight="1" x14ac:dyDescent="0.2">
      <c r="A39" s="122">
        <v>34</v>
      </c>
      <c r="B39" s="208" t="s">
        <v>43</v>
      </c>
      <c r="C39" s="208"/>
      <c r="D39" s="120" t="s">
        <v>40</v>
      </c>
      <c r="E39" s="42">
        <v>126.4</v>
      </c>
      <c r="F39" s="42">
        <v>110.4</v>
      </c>
      <c r="G39" s="42">
        <v>138.6</v>
      </c>
      <c r="H39" s="42">
        <v>174.9</v>
      </c>
      <c r="I39" s="42">
        <v>242.2</v>
      </c>
      <c r="J39" s="42">
        <v>1700.5</v>
      </c>
      <c r="K39" s="42">
        <v>1853.2</v>
      </c>
      <c r="L39" s="42">
        <v>1336.3</v>
      </c>
      <c r="M39" s="42">
        <v>1321.9</v>
      </c>
      <c r="N39" s="42">
        <v>1814.7</v>
      </c>
      <c r="O39" s="42">
        <v>1792.8</v>
      </c>
      <c r="P39" s="42">
        <v>2056.6</v>
      </c>
      <c r="Q39" s="42">
        <v>2100.6999999999998</v>
      </c>
      <c r="R39" s="147">
        <f t="shared" si="0"/>
        <v>44.099999999999909</v>
      </c>
      <c r="S39" s="127">
        <f t="shared" si="1"/>
        <v>102.14431586113002</v>
      </c>
    </row>
    <row r="40" spans="1:19" ht="18" customHeight="1" x14ac:dyDescent="0.2">
      <c r="A40" s="8">
        <v>35</v>
      </c>
      <c r="B40" s="209" t="s">
        <v>44</v>
      </c>
      <c r="C40" s="209"/>
      <c r="D40" s="9" t="s">
        <v>13</v>
      </c>
      <c r="E40" s="38">
        <f>E41+E43+E45+E47</f>
        <v>741</v>
      </c>
      <c r="F40" s="38">
        <v>731</v>
      </c>
      <c r="G40" s="38">
        <f>G41+G43+G45+G47</f>
        <v>737</v>
      </c>
      <c r="H40" s="38">
        <f>H41+H43+H45+H47</f>
        <v>737</v>
      </c>
      <c r="I40" s="38">
        <v>732</v>
      </c>
      <c r="J40" s="38">
        <v>726</v>
      </c>
      <c r="K40" s="38">
        <v>736</v>
      </c>
      <c r="L40" s="38">
        <f>L41+L43+L45+L47</f>
        <v>743</v>
      </c>
      <c r="M40" s="38">
        <f>M41+M43+M45+M47</f>
        <v>752</v>
      </c>
      <c r="N40" s="38">
        <v>747</v>
      </c>
      <c r="O40" s="38">
        <v>761</v>
      </c>
      <c r="P40" s="38">
        <v>755</v>
      </c>
      <c r="Q40" s="153">
        <v>749</v>
      </c>
      <c r="R40" s="147">
        <f t="shared" si="0"/>
        <v>-6</v>
      </c>
      <c r="S40" s="127">
        <f t="shared" si="1"/>
        <v>99.205298013245041</v>
      </c>
    </row>
    <row r="41" spans="1:19" ht="13.5" customHeight="1" x14ac:dyDescent="0.2">
      <c r="A41" s="122">
        <v>36</v>
      </c>
      <c r="B41" s="202" t="s">
        <v>45</v>
      </c>
      <c r="C41" s="19" t="s">
        <v>12</v>
      </c>
      <c r="D41" s="120" t="s">
        <v>13</v>
      </c>
      <c r="E41" s="36">
        <f>45+60+59+107+192</f>
        <v>463</v>
      </c>
      <c r="F41" s="36">
        <v>428</v>
      </c>
      <c r="G41" s="36">
        <v>404</v>
      </c>
      <c r="H41" s="36">
        <f>33+48+46+105+167</f>
        <v>399</v>
      </c>
      <c r="I41" s="36">
        <v>382</v>
      </c>
      <c r="J41" s="36">
        <v>337</v>
      </c>
      <c r="K41" s="36">
        <v>317</v>
      </c>
      <c r="L41" s="36">
        <v>316</v>
      </c>
      <c r="M41" s="36">
        <f>102+248</f>
        <v>350</v>
      </c>
      <c r="N41" s="36">
        <v>311</v>
      </c>
      <c r="O41" s="36">
        <v>294</v>
      </c>
      <c r="P41" s="36">
        <v>286</v>
      </c>
      <c r="Q41" s="109">
        <v>286</v>
      </c>
      <c r="R41" s="147">
        <f t="shared" si="0"/>
        <v>0</v>
      </c>
      <c r="S41" s="127">
        <f t="shared" si="1"/>
        <v>100</v>
      </c>
    </row>
    <row r="42" spans="1:19" ht="13.5" customHeight="1" x14ac:dyDescent="0.2">
      <c r="A42" s="122">
        <v>37</v>
      </c>
      <c r="B42" s="202"/>
      <c r="C42" s="19" t="s">
        <v>46</v>
      </c>
      <c r="D42" s="120" t="s">
        <v>17</v>
      </c>
      <c r="E42" s="42">
        <f t="shared" ref="E42:K42" si="13">E41/E40*100</f>
        <v>62.48313090418354</v>
      </c>
      <c r="F42" s="42">
        <v>58.549931600547197</v>
      </c>
      <c r="G42" s="42">
        <f t="shared" si="13"/>
        <v>54.816824966078691</v>
      </c>
      <c r="H42" s="42">
        <f t="shared" si="13"/>
        <v>54.138398914518312</v>
      </c>
      <c r="I42" s="42">
        <f t="shared" si="13"/>
        <v>52.185792349726782</v>
      </c>
      <c r="J42" s="42">
        <f t="shared" si="13"/>
        <v>46.418732782369148</v>
      </c>
      <c r="K42" s="42">
        <f t="shared" si="13"/>
        <v>43.070652173913047</v>
      </c>
      <c r="L42" s="42">
        <f>L41/L40*100</f>
        <v>42.530282637954244</v>
      </c>
      <c r="M42" s="42">
        <f>M41/M40*100</f>
        <v>46.542553191489361</v>
      </c>
      <c r="N42" s="42">
        <f>N41/N40*100</f>
        <v>41.633199464524765</v>
      </c>
      <c r="O42" s="42">
        <v>38.6</v>
      </c>
      <c r="P42" s="42">
        <v>37.9</v>
      </c>
      <c r="Q42" s="159">
        <v>37.9</v>
      </c>
      <c r="R42" s="147">
        <f t="shared" si="0"/>
        <v>0</v>
      </c>
      <c r="S42" s="127">
        <f t="shared" si="1"/>
        <v>100</v>
      </c>
    </row>
    <row r="43" spans="1:19" ht="13.5" customHeight="1" x14ac:dyDescent="0.2">
      <c r="A43" s="122">
        <v>38</v>
      </c>
      <c r="B43" s="202" t="s">
        <v>47</v>
      </c>
      <c r="C43" s="19" t="s">
        <v>12</v>
      </c>
      <c r="D43" s="120" t="s">
        <v>13</v>
      </c>
      <c r="E43" s="36">
        <v>212</v>
      </c>
      <c r="F43" s="36">
        <v>231</v>
      </c>
      <c r="G43" s="36">
        <v>242</v>
      </c>
      <c r="H43" s="36">
        <v>249</v>
      </c>
      <c r="I43" s="36">
        <v>245</v>
      </c>
      <c r="J43" s="36">
        <v>259</v>
      </c>
      <c r="K43" s="36">
        <v>247</v>
      </c>
      <c r="L43" s="36">
        <v>233</v>
      </c>
      <c r="M43" s="36">
        <v>234</v>
      </c>
      <c r="N43" s="36">
        <v>228</v>
      </c>
      <c r="O43" s="36">
        <v>214</v>
      </c>
      <c r="P43" s="36">
        <v>209</v>
      </c>
      <c r="Q43" s="109">
        <v>209</v>
      </c>
      <c r="R43" s="147">
        <f t="shared" si="0"/>
        <v>0</v>
      </c>
      <c r="S43" s="127">
        <f t="shared" si="1"/>
        <v>100</v>
      </c>
    </row>
    <row r="44" spans="1:19" ht="13.5" customHeight="1" x14ac:dyDescent="0.2">
      <c r="A44" s="122">
        <v>39</v>
      </c>
      <c r="B44" s="202"/>
      <c r="C44" s="19" t="s">
        <v>46</v>
      </c>
      <c r="D44" s="120" t="s">
        <v>17</v>
      </c>
      <c r="E44" s="42">
        <f t="shared" ref="E44:K44" si="14">E43/E40*100</f>
        <v>28.609986504723345</v>
      </c>
      <c r="F44" s="42">
        <v>31.600547195622436</v>
      </c>
      <c r="G44" s="42">
        <f t="shared" si="14"/>
        <v>32.835820895522389</v>
      </c>
      <c r="H44" s="42">
        <f t="shared" si="14"/>
        <v>33.785617367706919</v>
      </c>
      <c r="I44" s="42">
        <f t="shared" si="14"/>
        <v>33.469945355191257</v>
      </c>
      <c r="J44" s="42">
        <f t="shared" si="14"/>
        <v>35.674931129476583</v>
      </c>
      <c r="K44" s="42">
        <f t="shared" si="14"/>
        <v>33.559782608695656</v>
      </c>
      <c r="L44" s="42">
        <f>L43/L40*100</f>
        <v>31.359353970390309</v>
      </c>
      <c r="M44" s="42">
        <f>M43/M40*100</f>
        <v>31.117021276595747</v>
      </c>
      <c r="N44" s="42">
        <f>N43/N40*100</f>
        <v>30.522088353413658</v>
      </c>
      <c r="O44" s="42">
        <v>28.1</v>
      </c>
      <c r="P44" s="42">
        <v>27.7</v>
      </c>
      <c r="Q44" s="159">
        <v>27.7</v>
      </c>
      <c r="R44" s="147">
        <f t="shared" si="0"/>
        <v>0</v>
      </c>
      <c r="S44" s="127">
        <f t="shared" si="1"/>
        <v>100</v>
      </c>
    </row>
    <row r="45" spans="1:19" ht="13.5" customHeight="1" x14ac:dyDescent="0.2">
      <c r="A45" s="122">
        <v>40</v>
      </c>
      <c r="B45" s="202" t="s">
        <v>48</v>
      </c>
      <c r="C45" s="19" t="s">
        <v>12</v>
      </c>
      <c r="D45" s="120" t="s">
        <v>13</v>
      </c>
      <c r="E45" s="36">
        <v>55</v>
      </c>
      <c r="F45" s="36">
        <v>58</v>
      </c>
      <c r="G45" s="36">
        <v>75</v>
      </c>
      <c r="H45" s="36">
        <v>73</v>
      </c>
      <c r="I45" s="36">
        <v>84</v>
      </c>
      <c r="J45" s="36">
        <v>96</v>
      </c>
      <c r="K45" s="36">
        <v>131</v>
      </c>
      <c r="L45" s="36">
        <v>140</v>
      </c>
      <c r="M45" s="36">
        <v>131</v>
      </c>
      <c r="N45" s="36">
        <v>152</v>
      </c>
      <c r="O45" s="36">
        <v>174</v>
      </c>
      <c r="P45" s="36">
        <v>183</v>
      </c>
      <c r="Q45" s="109">
        <v>183</v>
      </c>
      <c r="R45" s="147">
        <f t="shared" si="0"/>
        <v>0</v>
      </c>
      <c r="S45" s="127">
        <f t="shared" si="1"/>
        <v>100</v>
      </c>
    </row>
    <row r="46" spans="1:19" ht="13.5" customHeight="1" x14ac:dyDescent="0.2">
      <c r="A46" s="122">
        <v>41</v>
      </c>
      <c r="B46" s="202"/>
      <c r="C46" s="19" t="s">
        <v>46</v>
      </c>
      <c r="D46" s="120" t="s">
        <v>17</v>
      </c>
      <c r="E46" s="42">
        <f t="shared" ref="E46:K46" si="15">E45/E40*100</f>
        <v>7.4224021592442648</v>
      </c>
      <c r="F46" s="42">
        <v>7.9343365253077973</v>
      </c>
      <c r="G46" s="42">
        <f t="shared" si="15"/>
        <v>10.176390773405698</v>
      </c>
      <c r="H46" s="42">
        <f t="shared" si="15"/>
        <v>9.9050203527815466</v>
      </c>
      <c r="I46" s="42">
        <f t="shared" si="15"/>
        <v>11.475409836065573</v>
      </c>
      <c r="J46" s="42">
        <f t="shared" si="15"/>
        <v>13.223140495867769</v>
      </c>
      <c r="K46" s="42">
        <f t="shared" si="15"/>
        <v>17.798913043478262</v>
      </c>
      <c r="L46" s="42">
        <f>L45/L40*100</f>
        <v>18.842530282637952</v>
      </c>
      <c r="M46" s="42">
        <f>M45/M40*100</f>
        <v>17.420212765957448</v>
      </c>
      <c r="N46" s="42">
        <f>N45/N40*100</f>
        <v>20.348058902275771</v>
      </c>
      <c r="O46" s="42">
        <v>22.9</v>
      </c>
      <c r="P46" s="42">
        <v>24.2</v>
      </c>
      <c r="Q46" s="159">
        <v>24.2</v>
      </c>
      <c r="R46" s="147">
        <f t="shared" si="0"/>
        <v>0</v>
      </c>
      <c r="S46" s="127">
        <f t="shared" si="1"/>
        <v>100</v>
      </c>
    </row>
    <row r="47" spans="1:19" ht="13.5" customHeight="1" x14ac:dyDescent="0.2">
      <c r="A47" s="122">
        <v>42</v>
      </c>
      <c r="B47" s="202" t="s">
        <v>49</v>
      </c>
      <c r="C47" s="19" t="s">
        <v>12</v>
      </c>
      <c r="D47" s="120" t="s">
        <v>13</v>
      </c>
      <c r="E47" s="36">
        <v>11</v>
      </c>
      <c r="F47" s="36">
        <v>14</v>
      </c>
      <c r="G47" s="36">
        <v>16</v>
      </c>
      <c r="H47" s="36">
        <v>16</v>
      </c>
      <c r="I47" s="36">
        <v>21</v>
      </c>
      <c r="J47" s="36">
        <v>34</v>
      </c>
      <c r="K47" s="36">
        <v>41</v>
      </c>
      <c r="L47" s="36">
        <v>54</v>
      </c>
      <c r="M47" s="36">
        <v>37</v>
      </c>
      <c r="N47" s="36">
        <v>56</v>
      </c>
      <c r="O47" s="36">
        <v>70</v>
      </c>
      <c r="P47" s="36">
        <v>77</v>
      </c>
      <c r="Q47" s="109">
        <v>77</v>
      </c>
      <c r="R47" s="147">
        <f t="shared" si="0"/>
        <v>0</v>
      </c>
      <c r="S47" s="127">
        <f t="shared" si="1"/>
        <v>100</v>
      </c>
    </row>
    <row r="48" spans="1:19" ht="13.5" customHeight="1" x14ac:dyDescent="0.2">
      <c r="A48" s="122">
        <v>43</v>
      </c>
      <c r="B48" s="202"/>
      <c r="C48" s="19" t="s">
        <v>46</v>
      </c>
      <c r="D48" s="120" t="s">
        <v>17</v>
      </c>
      <c r="E48" s="42">
        <f t="shared" ref="E48:K48" si="16">E47/E40*100</f>
        <v>1.4844804318488529</v>
      </c>
      <c r="F48" s="42">
        <v>1.9151846785225719</v>
      </c>
      <c r="G48" s="42">
        <f t="shared" si="16"/>
        <v>2.1709633649932156</v>
      </c>
      <c r="H48" s="42">
        <f t="shared" si="16"/>
        <v>2.1709633649932156</v>
      </c>
      <c r="I48" s="42">
        <f t="shared" si="16"/>
        <v>2.8688524590163933</v>
      </c>
      <c r="J48" s="42">
        <f t="shared" si="16"/>
        <v>4.6831955922865012</v>
      </c>
      <c r="K48" s="42">
        <f t="shared" si="16"/>
        <v>5.570652173913043</v>
      </c>
      <c r="L48" s="42">
        <f>L47/L40*100</f>
        <v>7.2678331090174968</v>
      </c>
      <c r="M48" s="42">
        <f>M47/M40*100</f>
        <v>4.9202127659574471</v>
      </c>
      <c r="N48" s="42">
        <f>N47/N40*100</f>
        <v>7.4966532797858099</v>
      </c>
      <c r="O48" s="42">
        <v>9.1999999999999993</v>
      </c>
      <c r="P48" s="42">
        <v>10.199999999999999</v>
      </c>
      <c r="Q48" s="159">
        <v>10.199999999999999</v>
      </c>
      <c r="R48" s="147">
        <f t="shared" si="0"/>
        <v>0</v>
      </c>
      <c r="S48" s="127">
        <f t="shared" si="1"/>
        <v>100</v>
      </c>
    </row>
    <row r="49" spans="1:19" ht="15" customHeight="1" x14ac:dyDescent="0.2">
      <c r="A49" s="8">
        <v>44</v>
      </c>
      <c r="B49" s="228" t="s">
        <v>50</v>
      </c>
      <c r="C49" s="228"/>
      <c r="D49" s="9" t="s">
        <v>13</v>
      </c>
      <c r="E49" s="38">
        <v>467</v>
      </c>
      <c r="F49" s="38">
        <v>546</v>
      </c>
      <c r="G49" s="38">
        <v>566</v>
      </c>
      <c r="H49" s="38">
        <v>551</v>
      </c>
      <c r="I49" s="38">
        <v>470</v>
      </c>
      <c r="J49" s="38">
        <v>475</v>
      </c>
      <c r="K49" s="38">
        <v>493</v>
      </c>
      <c r="L49" s="22">
        <v>493</v>
      </c>
      <c r="M49" s="22">
        <v>514</v>
      </c>
      <c r="N49" s="22">
        <v>546</v>
      </c>
      <c r="O49" s="22">
        <v>553</v>
      </c>
      <c r="P49" s="22">
        <v>537</v>
      </c>
      <c r="Q49" s="153">
        <v>554</v>
      </c>
      <c r="R49" s="147">
        <f t="shared" si="0"/>
        <v>17</v>
      </c>
      <c r="S49" s="127">
        <f t="shared" si="1"/>
        <v>103.1657355679702</v>
      </c>
    </row>
    <row r="50" spans="1:19" ht="13.5" customHeight="1" x14ac:dyDescent="0.2">
      <c r="A50" s="122">
        <v>45</v>
      </c>
      <c r="B50" s="199" t="s">
        <v>51</v>
      </c>
      <c r="C50" s="199"/>
      <c r="D50" s="120" t="s">
        <v>13</v>
      </c>
      <c r="E50" s="36">
        <v>441</v>
      </c>
      <c r="F50" s="36">
        <v>449</v>
      </c>
      <c r="G50" s="36">
        <v>492</v>
      </c>
      <c r="H50" s="36">
        <v>551</v>
      </c>
      <c r="I50" s="36">
        <v>349</v>
      </c>
      <c r="J50" s="15">
        <v>477</v>
      </c>
      <c r="K50" s="15">
        <v>491</v>
      </c>
      <c r="L50" s="11">
        <v>482</v>
      </c>
      <c r="M50" s="11">
        <v>492</v>
      </c>
      <c r="N50" s="11">
        <v>513</v>
      </c>
      <c r="O50" s="11">
        <v>518</v>
      </c>
      <c r="P50" s="11">
        <v>498</v>
      </c>
      <c r="Q50" s="154">
        <v>478</v>
      </c>
      <c r="R50" s="147">
        <f t="shared" si="0"/>
        <v>-20</v>
      </c>
      <c r="S50" s="127">
        <f t="shared" si="1"/>
        <v>95.98393574297188</v>
      </c>
    </row>
    <row r="51" spans="1:19" ht="13.5" customHeight="1" x14ac:dyDescent="0.2">
      <c r="A51" s="122">
        <v>46</v>
      </c>
      <c r="B51" s="199" t="s">
        <v>52</v>
      </c>
      <c r="C51" s="199"/>
      <c r="D51" s="120" t="s">
        <v>17</v>
      </c>
      <c r="E51" s="42">
        <f t="shared" ref="E51:K51" si="17">E50/E49*100</f>
        <v>94.432548179871517</v>
      </c>
      <c r="F51" s="42">
        <v>82.234432234432234</v>
      </c>
      <c r="G51" s="42">
        <f t="shared" si="17"/>
        <v>86.925795053003526</v>
      </c>
      <c r="H51" s="42">
        <f t="shared" si="17"/>
        <v>100</v>
      </c>
      <c r="I51" s="42">
        <f t="shared" si="17"/>
        <v>74.255319148936167</v>
      </c>
      <c r="J51" s="55">
        <f t="shared" si="17"/>
        <v>100.42105263157895</v>
      </c>
      <c r="K51" s="55">
        <f t="shared" si="17"/>
        <v>99.59432048681542</v>
      </c>
      <c r="L51" s="25">
        <f>L50/L49*100</f>
        <v>97.768762677484787</v>
      </c>
      <c r="M51" s="25">
        <f>M50/M49*100</f>
        <v>95.719844357976655</v>
      </c>
      <c r="N51" s="25">
        <f>N50/N49*100</f>
        <v>93.956043956043956</v>
      </c>
      <c r="O51" s="25">
        <f t="shared" ref="O51:Q51" si="18">O50/O49*100</f>
        <v>93.670886075949369</v>
      </c>
      <c r="P51" s="25">
        <f t="shared" si="18"/>
        <v>92.737430167597765</v>
      </c>
      <c r="Q51" s="155">
        <f t="shared" si="18"/>
        <v>86.281588447653434</v>
      </c>
      <c r="R51" s="147">
        <f t="shared" si="0"/>
        <v>-6.4558417199443312</v>
      </c>
      <c r="S51" s="127">
        <f t="shared" si="1"/>
        <v>93.03858031403594</v>
      </c>
    </row>
    <row r="52" spans="1:19" ht="13.5" customHeight="1" x14ac:dyDescent="0.2">
      <c r="A52" s="122">
        <v>47</v>
      </c>
      <c r="B52" s="199" t="s">
        <v>53</v>
      </c>
      <c r="C52" s="199"/>
      <c r="D52" s="120" t="s">
        <v>13</v>
      </c>
      <c r="E52" s="36">
        <v>427</v>
      </c>
      <c r="F52" s="36">
        <v>445</v>
      </c>
      <c r="G52" s="36">
        <v>490</v>
      </c>
      <c r="H52" s="36">
        <v>507</v>
      </c>
      <c r="I52" s="36">
        <v>321</v>
      </c>
      <c r="J52" s="15">
        <v>463</v>
      </c>
      <c r="K52" s="15">
        <v>467</v>
      </c>
      <c r="L52" s="11">
        <v>457</v>
      </c>
      <c r="M52" s="25">
        <v>457</v>
      </c>
      <c r="N52" s="25">
        <v>481</v>
      </c>
      <c r="O52" s="25">
        <v>491</v>
      </c>
      <c r="P52" s="25">
        <v>489</v>
      </c>
      <c r="Q52" s="155">
        <v>460</v>
      </c>
      <c r="R52" s="147">
        <f t="shared" si="0"/>
        <v>-29</v>
      </c>
      <c r="S52" s="127">
        <f t="shared" si="1"/>
        <v>94.069529652351733</v>
      </c>
    </row>
    <row r="53" spans="1:19" ht="13.5" customHeight="1" x14ac:dyDescent="0.2">
      <c r="A53" s="122">
        <v>48</v>
      </c>
      <c r="B53" s="199" t="s">
        <v>52</v>
      </c>
      <c r="C53" s="199"/>
      <c r="D53" s="120" t="s">
        <v>17</v>
      </c>
      <c r="E53" s="42">
        <f t="shared" ref="E53:K53" si="19">E52/E49*100</f>
        <v>91.434689507494653</v>
      </c>
      <c r="F53" s="42">
        <v>81.501831501831504</v>
      </c>
      <c r="G53" s="42">
        <f t="shared" si="19"/>
        <v>86.572438162544174</v>
      </c>
      <c r="H53" s="42">
        <f t="shared" si="19"/>
        <v>92.014519056261349</v>
      </c>
      <c r="I53" s="42">
        <f t="shared" si="19"/>
        <v>68.297872340425542</v>
      </c>
      <c r="J53" s="55">
        <f t="shared" si="19"/>
        <v>97.473684210526315</v>
      </c>
      <c r="K53" s="55">
        <f t="shared" si="19"/>
        <v>94.726166328600399</v>
      </c>
      <c r="L53" s="25">
        <f>L52/L49*100</f>
        <v>92.697768762677484</v>
      </c>
      <c r="M53" s="25">
        <f>M52/M49*100</f>
        <v>88.910505836575865</v>
      </c>
      <c r="N53" s="25">
        <f>N52/N49*100</f>
        <v>88.095238095238088</v>
      </c>
      <c r="O53" s="25">
        <f t="shared" ref="O53:Q53" si="20">O52/O49*100</f>
        <v>88.788426763110309</v>
      </c>
      <c r="P53" s="25">
        <f t="shared" si="20"/>
        <v>91.061452513966472</v>
      </c>
      <c r="Q53" s="155">
        <f t="shared" si="20"/>
        <v>83.032490974729242</v>
      </c>
      <c r="R53" s="147">
        <f t="shared" si="0"/>
        <v>-8.0289615392372298</v>
      </c>
      <c r="S53" s="127">
        <f t="shared" si="1"/>
        <v>91.182919536665864</v>
      </c>
    </row>
    <row r="54" spans="1:19" ht="13.5" customHeight="1" x14ac:dyDescent="0.2">
      <c r="A54" s="122">
        <v>49</v>
      </c>
      <c r="B54" s="199" t="s">
        <v>54</v>
      </c>
      <c r="C54" s="199"/>
      <c r="D54" s="120" t="s">
        <v>13</v>
      </c>
      <c r="E54" s="36">
        <v>98</v>
      </c>
      <c r="F54" s="36">
        <v>170</v>
      </c>
      <c r="G54" s="36">
        <v>191</v>
      </c>
      <c r="H54" s="36">
        <v>188</v>
      </c>
      <c r="I54" s="36">
        <v>151</v>
      </c>
      <c r="J54" s="15">
        <v>233</v>
      </c>
      <c r="K54" s="15">
        <v>253</v>
      </c>
      <c r="L54" s="11">
        <v>237</v>
      </c>
      <c r="M54" s="11">
        <v>251</v>
      </c>
      <c r="N54" s="11">
        <v>273</v>
      </c>
      <c r="O54" s="11">
        <v>266</v>
      </c>
      <c r="P54" s="11">
        <v>321</v>
      </c>
      <c r="Q54" s="154">
        <v>320</v>
      </c>
      <c r="R54" s="147">
        <f t="shared" si="0"/>
        <v>-1</v>
      </c>
      <c r="S54" s="127">
        <f t="shared" si="1"/>
        <v>99.688473520249218</v>
      </c>
    </row>
    <row r="55" spans="1:19" ht="13.5" customHeight="1" x14ac:dyDescent="0.2">
      <c r="A55" s="122">
        <v>50</v>
      </c>
      <c r="B55" s="199" t="s">
        <v>52</v>
      </c>
      <c r="C55" s="199"/>
      <c r="D55" s="120" t="s">
        <v>17</v>
      </c>
      <c r="E55" s="42">
        <f t="shared" ref="E55:K55" si="21">E54/E49*100</f>
        <v>20.985010706638114</v>
      </c>
      <c r="F55" s="42">
        <v>31.135531135531135</v>
      </c>
      <c r="G55" s="42">
        <f t="shared" si="21"/>
        <v>33.745583038869256</v>
      </c>
      <c r="H55" s="42">
        <f t="shared" si="21"/>
        <v>34.119782214156082</v>
      </c>
      <c r="I55" s="42">
        <f t="shared" si="21"/>
        <v>32.12765957446809</v>
      </c>
      <c r="J55" s="55">
        <f t="shared" si="21"/>
        <v>49.05263157894737</v>
      </c>
      <c r="K55" s="55">
        <f t="shared" si="21"/>
        <v>51.318458417849897</v>
      </c>
      <c r="L55" s="25">
        <f>L54/L49*100</f>
        <v>48.073022312373226</v>
      </c>
      <c r="M55" s="25">
        <f>M54/M49*100</f>
        <v>48.832684824902721</v>
      </c>
      <c r="N55" s="25">
        <f>N54/N49*100</f>
        <v>50</v>
      </c>
      <c r="O55" s="25">
        <f t="shared" ref="O55:Q55" si="22">O54/O49*100</f>
        <v>48.101265822784811</v>
      </c>
      <c r="P55" s="25">
        <f t="shared" si="22"/>
        <v>59.77653631284916</v>
      </c>
      <c r="Q55" s="155">
        <f t="shared" si="22"/>
        <v>57.761732851985556</v>
      </c>
      <c r="R55" s="147">
        <f t="shared" si="0"/>
        <v>-2.0148034608636038</v>
      </c>
      <c r="S55" s="127">
        <f t="shared" si="1"/>
        <v>96.629440939302953</v>
      </c>
    </row>
    <row r="56" spans="1:19" ht="13.5" customHeight="1" x14ac:dyDescent="0.2">
      <c r="A56" s="122">
        <v>51</v>
      </c>
      <c r="B56" s="199" t="s">
        <v>55</v>
      </c>
      <c r="C56" s="199"/>
      <c r="D56" s="120" t="s">
        <v>13</v>
      </c>
      <c r="E56" s="36">
        <v>205</v>
      </c>
      <c r="F56" s="36">
        <v>182</v>
      </c>
      <c r="G56" s="36">
        <v>195</v>
      </c>
      <c r="H56" s="36">
        <v>330</v>
      </c>
      <c r="I56" s="36">
        <v>282</v>
      </c>
      <c r="J56" s="15">
        <v>340</v>
      </c>
      <c r="K56" s="15">
        <v>350</v>
      </c>
      <c r="L56" s="11">
        <v>349</v>
      </c>
      <c r="M56" s="11">
        <v>357</v>
      </c>
      <c r="N56" s="11">
        <v>386</v>
      </c>
      <c r="O56" s="11">
        <v>410</v>
      </c>
      <c r="P56" s="11">
        <v>445</v>
      </c>
      <c r="Q56" s="154">
        <v>395</v>
      </c>
      <c r="R56" s="147">
        <f t="shared" si="0"/>
        <v>-50</v>
      </c>
      <c r="S56" s="127">
        <f t="shared" si="1"/>
        <v>88.764044943820224</v>
      </c>
    </row>
    <row r="57" spans="1:19" ht="13.5" customHeight="1" x14ac:dyDescent="0.2">
      <c r="A57" s="122">
        <v>52</v>
      </c>
      <c r="B57" s="199" t="s">
        <v>52</v>
      </c>
      <c r="C57" s="199"/>
      <c r="D57" s="120" t="s">
        <v>17</v>
      </c>
      <c r="E57" s="42">
        <f t="shared" ref="E57:K57" si="23">E56/E49*100</f>
        <v>43.897216274089935</v>
      </c>
      <c r="F57" s="42">
        <v>33.333333333333329</v>
      </c>
      <c r="G57" s="42">
        <f t="shared" si="23"/>
        <v>34.452296819787989</v>
      </c>
      <c r="H57" s="42">
        <f t="shared" si="23"/>
        <v>59.89110707803993</v>
      </c>
      <c r="I57" s="42">
        <f t="shared" si="23"/>
        <v>60</v>
      </c>
      <c r="J57" s="42">
        <f t="shared" si="23"/>
        <v>71.578947368421055</v>
      </c>
      <c r="K57" s="42">
        <f t="shared" si="23"/>
        <v>70.993914807302232</v>
      </c>
      <c r="L57" s="25">
        <f>L56/L49*100</f>
        <v>70.791075050709935</v>
      </c>
      <c r="M57" s="25">
        <f>M56/M49*100</f>
        <v>69.45525291828794</v>
      </c>
      <c r="N57" s="25">
        <f>N56/N49*100</f>
        <v>70.695970695970701</v>
      </c>
      <c r="O57" s="25">
        <f t="shared" ref="O57:Q57" si="24">O56/O49*100</f>
        <v>74.141048824593128</v>
      </c>
      <c r="P57" s="25">
        <f t="shared" si="24"/>
        <v>82.86778398510242</v>
      </c>
      <c r="Q57" s="155">
        <f t="shared" si="24"/>
        <v>71.299638989169679</v>
      </c>
      <c r="R57" s="147">
        <f t="shared" si="0"/>
        <v>-11.568144995932741</v>
      </c>
      <c r="S57" s="127">
        <f t="shared" si="1"/>
        <v>86.040238510526109</v>
      </c>
    </row>
    <row r="58" spans="1:19" ht="18" customHeight="1" x14ac:dyDescent="0.2">
      <c r="A58" s="8">
        <v>53</v>
      </c>
      <c r="B58" s="209" t="s">
        <v>56</v>
      </c>
      <c r="C58" s="209"/>
      <c r="D58" s="9" t="s">
        <v>57</v>
      </c>
      <c r="E58" s="38">
        <f>SUM(E59:E63)</f>
        <v>147197</v>
      </c>
      <c r="F58" s="38">
        <v>169549</v>
      </c>
      <c r="G58" s="38">
        <f t="shared" ref="G58:I58" si="25">SUM(G59:G63)</f>
        <v>184682</v>
      </c>
      <c r="H58" s="38">
        <f t="shared" si="25"/>
        <v>187041</v>
      </c>
      <c r="I58" s="38">
        <f t="shared" si="25"/>
        <v>207014</v>
      </c>
      <c r="J58" s="38">
        <v>228517</v>
      </c>
      <c r="K58" s="38">
        <v>256435</v>
      </c>
      <c r="L58" s="22">
        <f>SUM(L59:L63)</f>
        <v>277480</v>
      </c>
      <c r="M58" s="22">
        <f>SUM(M59:M63)</f>
        <v>251091</v>
      </c>
      <c r="N58" s="22">
        <f>SUM(N59:N63)</f>
        <v>286952</v>
      </c>
      <c r="O58" s="22">
        <v>319051</v>
      </c>
      <c r="P58" s="22">
        <v>331647</v>
      </c>
      <c r="Q58" s="153">
        <v>342129</v>
      </c>
      <c r="R58" s="147">
        <f t="shared" si="0"/>
        <v>10482</v>
      </c>
      <c r="S58" s="127">
        <f t="shared" si="1"/>
        <v>103.16058942188531</v>
      </c>
    </row>
    <row r="59" spans="1:19" ht="13.5" customHeight="1" x14ac:dyDescent="0.2">
      <c r="A59" s="122">
        <v>54</v>
      </c>
      <c r="B59" s="206" t="s">
        <v>58</v>
      </c>
      <c r="C59" s="206"/>
      <c r="D59" s="120" t="s">
        <v>57</v>
      </c>
      <c r="E59" s="36">
        <v>996</v>
      </c>
      <c r="F59" s="36">
        <v>1124</v>
      </c>
      <c r="G59" s="36">
        <v>1177</v>
      </c>
      <c r="H59" s="36">
        <v>1178</v>
      </c>
      <c r="I59" s="36">
        <v>1033</v>
      </c>
      <c r="J59" s="36">
        <v>955</v>
      </c>
      <c r="K59" s="36">
        <v>827</v>
      </c>
      <c r="L59" s="11">
        <v>829</v>
      </c>
      <c r="M59" s="11">
        <v>718</v>
      </c>
      <c r="N59" s="11">
        <v>772</v>
      </c>
      <c r="O59" s="11">
        <v>811</v>
      </c>
      <c r="P59" s="11">
        <v>804</v>
      </c>
      <c r="Q59" s="109">
        <v>790</v>
      </c>
      <c r="R59" s="147">
        <f t="shared" si="0"/>
        <v>-14</v>
      </c>
      <c r="S59" s="127">
        <f t="shared" si="1"/>
        <v>98.258706467661696</v>
      </c>
    </row>
    <row r="60" spans="1:19" ht="13.5" customHeight="1" x14ac:dyDescent="0.2">
      <c r="A60" s="122">
        <v>55</v>
      </c>
      <c r="B60" s="206" t="s">
        <v>59</v>
      </c>
      <c r="C60" s="206"/>
      <c r="D60" s="120" t="s">
        <v>57</v>
      </c>
      <c r="E60" s="36">
        <v>9948</v>
      </c>
      <c r="F60" s="36">
        <v>10498</v>
      </c>
      <c r="G60" s="36">
        <v>11200</v>
      </c>
      <c r="H60" s="36">
        <v>11524</v>
      </c>
      <c r="I60" s="36">
        <v>13154</v>
      </c>
      <c r="J60" s="36">
        <v>14538</v>
      </c>
      <c r="K60" s="36">
        <v>16186</v>
      </c>
      <c r="L60" s="11">
        <v>17613</v>
      </c>
      <c r="M60" s="11">
        <v>17267</v>
      </c>
      <c r="N60" s="11">
        <v>18968</v>
      </c>
      <c r="O60" s="11">
        <v>20105</v>
      </c>
      <c r="P60" s="11">
        <v>19608</v>
      </c>
      <c r="Q60" s="109">
        <v>19693</v>
      </c>
      <c r="R60" s="147">
        <f t="shared" si="0"/>
        <v>85</v>
      </c>
      <c r="S60" s="127">
        <f t="shared" si="1"/>
        <v>100.43349653202773</v>
      </c>
    </row>
    <row r="61" spans="1:19" ht="13.5" customHeight="1" x14ac:dyDescent="0.2">
      <c r="A61" s="122">
        <v>56</v>
      </c>
      <c r="B61" s="206" t="s">
        <v>60</v>
      </c>
      <c r="C61" s="206"/>
      <c r="D61" s="120" t="s">
        <v>57</v>
      </c>
      <c r="E61" s="36">
        <v>9850</v>
      </c>
      <c r="F61" s="36">
        <v>11188</v>
      </c>
      <c r="G61" s="36">
        <v>11945</v>
      </c>
      <c r="H61" s="36">
        <v>12763</v>
      </c>
      <c r="I61" s="36">
        <v>13991</v>
      </c>
      <c r="J61" s="36">
        <v>16151</v>
      </c>
      <c r="K61" s="36">
        <v>18316</v>
      </c>
      <c r="L61" s="11">
        <v>19667</v>
      </c>
      <c r="M61" s="11">
        <v>17095</v>
      </c>
      <c r="N61" s="11">
        <v>19067</v>
      </c>
      <c r="O61" s="11">
        <v>21186</v>
      </c>
      <c r="P61" s="11">
        <v>23169</v>
      </c>
      <c r="Q61" s="109">
        <v>25037</v>
      </c>
      <c r="R61" s="147">
        <f t="shared" si="0"/>
        <v>1868</v>
      </c>
      <c r="S61" s="127">
        <f t="shared" si="1"/>
        <v>108.06249730242996</v>
      </c>
    </row>
    <row r="62" spans="1:19" ht="13.5" customHeight="1" x14ac:dyDescent="0.2">
      <c r="A62" s="122">
        <v>57</v>
      </c>
      <c r="B62" s="206" t="s">
        <v>61</v>
      </c>
      <c r="C62" s="206"/>
      <c r="D62" s="120" t="s">
        <v>57</v>
      </c>
      <c r="E62" s="36">
        <v>79503</v>
      </c>
      <c r="F62" s="36">
        <v>93080</v>
      </c>
      <c r="G62" s="36">
        <v>102521</v>
      </c>
      <c r="H62" s="36">
        <v>103001</v>
      </c>
      <c r="I62" s="36">
        <v>115555</v>
      </c>
      <c r="J62" s="36">
        <v>128017</v>
      </c>
      <c r="K62" s="36">
        <v>142902</v>
      </c>
      <c r="L62" s="11">
        <v>154701</v>
      </c>
      <c r="M62" s="11">
        <v>145252</v>
      </c>
      <c r="N62" s="11">
        <v>168462</v>
      </c>
      <c r="O62" s="11">
        <v>187465</v>
      </c>
      <c r="P62" s="11">
        <v>196542</v>
      </c>
      <c r="Q62" s="109">
        <v>201736</v>
      </c>
      <c r="R62" s="147">
        <f t="shared" si="0"/>
        <v>5194</v>
      </c>
      <c r="S62" s="127">
        <f t="shared" si="1"/>
        <v>102.64269214722552</v>
      </c>
    </row>
    <row r="63" spans="1:19" ht="13.5" customHeight="1" x14ac:dyDescent="0.2">
      <c r="A63" s="122">
        <v>58</v>
      </c>
      <c r="B63" s="206" t="s">
        <v>62</v>
      </c>
      <c r="C63" s="206"/>
      <c r="D63" s="120" t="s">
        <v>57</v>
      </c>
      <c r="E63" s="36">
        <v>46900</v>
      </c>
      <c r="F63" s="36">
        <v>53659</v>
      </c>
      <c r="G63" s="36">
        <v>57839</v>
      </c>
      <c r="H63" s="36">
        <v>58575</v>
      </c>
      <c r="I63" s="36">
        <v>63281</v>
      </c>
      <c r="J63" s="36">
        <v>68856</v>
      </c>
      <c r="K63" s="36">
        <v>78204</v>
      </c>
      <c r="L63" s="11">
        <v>84670</v>
      </c>
      <c r="M63" s="11">
        <v>70759</v>
      </c>
      <c r="N63" s="11">
        <v>79683</v>
      </c>
      <c r="O63" s="11">
        <v>89484</v>
      </c>
      <c r="P63" s="11">
        <v>91524</v>
      </c>
      <c r="Q63" s="109">
        <v>94873</v>
      </c>
      <c r="R63" s="147">
        <f t="shared" si="0"/>
        <v>3349</v>
      </c>
      <c r="S63" s="127">
        <f t="shared" si="1"/>
        <v>103.65914951269613</v>
      </c>
    </row>
    <row r="64" spans="1:19" ht="13.5" customHeight="1" x14ac:dyDescent="0.2">
      <c r="A64" s="122">
        <v>59</v>
      </c>
      <c r="B64" s="199" t="s">
        <v>63</v>
      </c>
      <c r="C64" s="199"/>
      <c r="D64" s="120" t="s">
        <v>57</v>
      </c>
      <c r="E64" s="36">
        <f>SUM(E65:E69)</f>
        <v>62620</v>
      </c>
      <c r="F64" s="36">
        <v>73136</v>
      </c>
      <c r="G64" s="36">
        <f>G65+G66+G67+G68+G69</f>
        <v>78464</v>
      </c>
      <c r="H64" s="36">
        <f>H65+H66+H67+H68+H69</f>
        <v>81672</v>
      </c>
      <c r="I64" s="36">
        <v>87441</v>
      </c>
      <c r="J64" s="36">
        <v>102632</v>
      </c>
      <c r="K64" s="36">
        <v>112942</v>
      </c>
      <c r="L64" s="22">
        <f>SUM(L65:L69)</f>
        <v>118275</v>
      </c>
      <c r="M64" s="22">
        <f>SUM(M65:M69)</f>
        <v>114358</v>
      </c>
      <c r="N64" s="22">
        <f>SUM(N65:N69)</f>
        <v>124852</v>
      </c>
      <c r="O64" s="22">
        <v>141921</v>
      </c>
      <c r="P64" s="22">
        <v>150184</v>
      </c>
      <c r="Q64" s="153">
        <v>155849</v>
      </c>
      <c r="R64" s="147">
        <f t="shared" si="0"/>
        <v>5665</v>
      </c>
      <c r="S64" s="127">
        <f t="shared" si="1"/>
        <v>103.77203963138551</v>
      </c>
    </row>
    <row r="65" spans="1:19" ht="13.5" customHeight="1" x14ac:dyDescent="0.2">
      <c r="A65" s="122">
        <v>60</v>
      </c>
      <c r="B65" s="206" t="s">
        <v>64</v>
      </c>
      <c r="C65" s="206"/>
      <c r="D65" s="120" t="s">
        <v>57</v>
      </c>
      <c r="E65" s="36">
        <v>331</v>
      </c>
      <c r="F65" s="36">
        <v>392</v>
      </c>
      <c r="G65" s="36">
        <v>413</v>
      </c>
      <c r="H65" s="36">
        <v>402</v>
      </c>
      <c r="I65" s="36">
        <v>370</v>
      </c>
      <c r="J65" s="36">
        <v>354</v>
      </c>
      <c r="K65" s="36">
        <v>311</v>
      </c>
      <c r="L65" s="36">
        <v>290</v>
      </c>
      <c r="M65" s="36">
        <v>264</v>
      </c>
      <c r="N65" s="36">
        <v>265</v>
      </c>
      <c r="O65" s="36">
        <v>306</v>
      </c>
      <c r="P65" s="36">
        <v>298</v>
      </c>
      <c r="Q65" s="109">
        <v>296</v>
      </c>
      <c r="R65" s="147">
        <f t="shared" si="0"/>
        <v>-2</v>
      </c>
      <c r="S65" s="127">
        <f t="shared" si="1"/>
        <v>99.328859060402692</v>
      </c>
    </row>
    <row r="66" spans="1:19" ht="13.5" customHeight="1" x14ac:dyDescent="0.2">
      <c r="A66" s="122">
        <v>61</v>
      </c>
      <c r="B66" s="206" t="s">
        <v>65</v>
      </c>
      <c r="C66" s="206"/>
      <c r="D66" s="120" t="s">
        <v>57</v>
      </c>
      <c r="E66" s="36">
        <v>2810</v>
      </c>
      <c r="F66" s="36">
        <v>3017</v>
      </c>
      <c r="G66" s="36">
        <v>3161</v>
      </c>
      <c r="H66" s="36">
        <v>3225</v>
      </c>
      <c r="I66" s="36">
        <v>3736</v>
      </c>
      <c r="J66" s="36">
        <v>4062</v>
      </c>
      <c r="K66" s="36">
        <v>4583</v>
      </c>
      <c r="L66" s="36">
        <v>4991</v>
      </c>
      <c r="M66" s="36">
        <v>5290</v>
      </c>
      <c r="N66" s="36">
        <v>5556</v>
      </c>
      <c r="O66" s="36">
        <v>6010</v>
      </c>
      <c r="P66" s="36">
        <v>6115</v>
      </c>
      <c r="Q66" s="109">
        <v>6192</v>
      </c>
      <c r="R66" s="147">
        <f t="shared" si="0"/>
        <v>77</v>
      </c>
      <c r="S66" s="127">
        <f t="shared" si="1"/>
        <v>101.25919869174163</v>
      </c>
    </row>
    <row r="67" spans="1:19" ht="13.5" customHeight="1" x14ac:dyDescent="0.2">
      <c r="A67" s="122">
        <v>62</v>
      </c>
      <c r="B67" s="206" t="s">
        <v>66</v>
      </c>
      <c r="C67" s="206"/>
      <c r="D67" s="120" t="s">
        <v>57</v>
      </c>
      <c r="E67" s="36">
        <v>3965</v>
      </c>
      <c r="F67" s="36">
        <v>4298</v>
      </c>
      <c r="G67" s="36">
        <v>4590</v>
      </c>
      <c r="H67" s="36">
        <v>4947</v>
      </c>
      <c r="I67" s="36">
        <v>5460</v>
      </c>
      <c r="J67" s="36">
        <v>6256</v>
      </c>
      <c r="K67" s="36">
        <v>7104</v>
      </c>
      <c r="L67" s="36">
        <v>7535</v>
      </c>
      <c r="M67" s="36">
        <v>6896</v>
      </c>
      <c r="N67" s="36">
        <v>7389</v>
      </c>
      <c r="O67" s="36">
        <v>8250</v>
      </c>
      <c r="P67" s="36">
        <v>9024</v>
      </c>
      <c r="Q67" s="109">
        <v>9871</v>
      </c>
      <c r="R67" s="147">
        <f t="shared" si="0"/>
        <v>847</v>
      </c>
      <c r="S67" s="127">
        <f t="shared" si="1"/>
        <v>109.38608156028369</v>
      </c>
    </row>
    <row r="68" spans="1:19" ht="13.5" customHeight="1" x14ac:dyDescent="0.2">
      <c r="A68" s="122">
        <v>63</v>
      </c>
      <c r="B68" s="206" t="s">
        <v>67</v>
      </c>
      <c r="C68" s="206"/>
      <c r="D68" s="120" t="s">
        <v>57</v>
      </c>
      <c r="E68" s="36">
        <v>35445</v>
      </c>
      <c r="F68" s="36">
        <v>42113</v>
      </c>
      <c r="G68" s="36">
        <v>45438</v>
      </c>
      <c r="H68" s="36">
        <v>47304</v>
      </c>
      <c r="I68" s="36">
        <v>50626</v>
      </c>
      <c r="J68" s="36">
        <v>60357</v>
      </c>
      <c r="K68" s="36">
        <v>66090</v>
      </c>
      <c r="L68" s="36">
        <v>68568</v>
      </c>
      <c r="M68" s="36">
        <v>68598</v>
      </c>
      <c r="N68" s="36">
        <v>76750</v>
      </c>
      <c r="O68" s="36">
        <v>87479</v>
      </c>
      <c r="P68" s="36">
        <v>92245</v>
      </c>
      <c r="Q68" s="109">
        <v>96347</v>
      </c>
      <c r="R68" s="147">
        <f t="shared" si="0"/>
        <v>4102</v>
      </c>
      <c r="S68" s="127">
        <f t="shared" si="1"/>
        <v>104.44685348799392</v>
      </c>
    </row>
    <row r="69" spans="1:19" ht="13.5" customHeight="1" x14ac:dyDescent="0.2">
      <c r="A69" s="122">
        <v>64</v>
      </c>
      <c r="B69" s="206" t="s">
        <v>68</v>
      </c>
      <c r="C69" s="206"/>
      <c r="D69" s="120" t="s">
        <v>57</v>
      </c>
      <c r="E69" s="36">
        <v>20069</v>
      </c>
      <c r="F69" s="36">
        <v>23316</v>
      </c>
      <c r="G69" s="36">
        <v>24862</v>
      </c>
      <c r="H69" s="36">
        <v>25794</v>
      </c>
      <c r="I69" s="36">
        <v>27249</v>
      </c>
      <c r="J69" s="36">
        <v>31603</v>
      </c>
      <c r="K69" s="36">
        <v>34854</v>
      </c>
      <c r="L69" s="36">
        <v>36891</v>
      </c>
      <c r="M69" s="36">
        <v>33310</v>
      </c>
      <c r="N69" s="36">
        <v>34892</v>
      </c>
      <c r="O69" s="36">
        <v>39876</v>
      </c>
      <c r="P69" s="36">
        <v>42502</v>
      </c>
      <c r="Q69" s="109">
        <v>43143</v>
      </c>
      <c r="R69" s="147">
        <f t="shared" si="0"/>
        <v>641</v>
      </c>
      <c r="S69" s="127">
        <f t="shared" si="1"/>
        <v>101.50816432167898</v>
      </c>
    </row>
    <row r="70" spans="1:19" ht="13.5" customHeight="1" x14ac:dyDescent="0.2">
      <c r="A70" s="122">
        <v>65</v>
      </c>
      <c r="B70" s="199" t="s">
        <v>69</v>
      </c>
      <c r="C70" s="199"/>
      <c r="D70" s="120" t="s">
        <v>57</v>
      </c>
      <c r="E70" s="36">
        <v>1276</v>
      </c>
      <c r="F70" s="36">
        <v>1323</v>
      </c>
      <c r="G70" s="36">
        <v>1279</v>
      </c>
      <c r="H70" s="36">
        <f>14+558+129+524+338</f>
        <v>1563</v>
      </c>
      <c r="I70" s="36">
        <v>1565</v>
      </c>
      <c r="J70" s="36">
        <v>1712</v>
      </c>
      <c r="K70" s="36">
        <v>1922</v>
      </c>
      <c r="L70" s="36">
        <v>2309</v>
      </c>
      <c r="M70" s="36">
        <v>2051</v>
      </c>
      <c r="N70" s="36">
        <v>2250</v>
      </c>
      <c r="O70" s="36">
        <v>2388</v>
      </c>
      <c r="P70" s="36">
        <v>2474</v>
      </c>
      <c r="Q70" s="109">
        <v>2837</v>
      </c>
      <c r="R70" s="147">
        <f t="shared" si="0"/>
        <v>363</v>
      </c>
      <c r="S70" s="127">
        <f t="shared" si="1"/>
        <v>114.67259498787389</v>
      </c>
    </row>
    <row r="71" spans="1:19" ht="13.5" customHeight="1" x14ac:dyDescent="0.2">
      <c r="A71" s="122">
        <v>66</v>
      </c>
      <c r="B71" s="199" t="s">
        <v>70</v>
      </c>
      <c r="C71" s="199"/>
      <c r="D71" s="120" t="s">
        <v>57</v>
      </c>
      <c r="E71" s="36">
        <v>41159</v>
      </c>
      <c r="F71" s="36">
        <v>55096</v>
      </c>
      <c r="G71" s="36">
        <v>63791</v>
      </c>
      <c r="H71" s="36">
        <v>69807</v>
      </c>
      <c r="I71" s="36">
        <v>72785</v>
      </c>
      <c r="J71" s="36">
        <v>66312</v>
      </c>
      <c r="K71" s="36">
        <v>78211</v>
      </c>
      <c r="L71" s="36">
        <v>96380</v>
      </c>
      <c r="M71" s="36">
        <v>78020</v>
      </c>
      <c r="N71" s="36">
        <v>90545</v>
      </c>
      <c r="O71" s="36">
        <v>102478</v>
      </c>
      <c r="P71" s="36">
        <v>117625</v>
      </c>
      <c r="Q71" s="109">
        <v>113502</v>
      </c>
      <c r="R71" s="147">
        <f t="shared" ref="R71:R101" si="26">Q71-P71</f>
        <v>-4123</v>
      </c>
      <c r="S71" s="127">
        <f t="shared" ref="S71:S101" si="27">Q71/P71*100</f>
        <v>96.494792773645059</v>
      </c>
    </row>
    <row r="72" spans="1:19" ht="13.5" customHeight="1" x14ac:dyDescent="0.2">
      <c r="A72" s="122">
        <v>67</v>
      </c>
      <c r="B72" s="199" t="s">
        <v>71</v>
      </c>
      <c r="C72" s="199"/>
      <c r="D72" s="120" t="s">
        <v>57</v>
      </c>
      <c r="E72" s="35">
        <v>8842</v>
      </c>
      <c r="F72" s="35">
        <v>980</v>
      </c>
      <c r="G72" s="35">
        <v>1084</v>
      </c>
      <c r="H72" s="35">
        <v>123</v>
      </c>
      <c r="I72" s="35">
        <v>523</v>
      </c>
      <c r="J72" s="35"/>
      <c r="K72" s="35">
        <v>57</v>
      </c>
      <c r="L72" s="35">
        <v>3</v>
      </c>
      <c r="M72" s="35">
        <v>1112</v>
      </c>
      <c r="N72" s="35">
        <v>1</v>
      </c>
      <c r="O72" s="35">
        <v>483</v>
      </c>
      <c r="P72" s="35">
        <v>611</v>
      </c>
      <c r="Q72" s="110">
        <v>724</v>
      </c>
      <c r="R72" s="147">
        <f t="shared" si="26"/>
        <v>113</v>
      </c>
      <c r="S72" s="127">
        <f t="shared" si="27"/>
        <v>118.49427168576105</v>
      </c>
    </row>
    <row r="73" spans="1:19" ht="13.5" customHeight="1" x14ac:dyDescent="0.2">
      <c r="A73" s="122">
        <v>68</v>
      </c>
      <c r="B73" s="199" t="s">
        <v>72</v>
      </c>
      <c r="C73" s="199"/>
      <c r="D73" s="120" t="s">
        <v>57</v>
      </c>
      <c r="E73" s="36">
        <v>21415</v>
      </c>
      <c r="F73" s="36">
        <v>679</v>
      </c>
      <c r="G73" s="36">
        <v>3363</v>
      </c>
      <c r="H73" s="36">
        <v>3907</v>
      </c>
      <c r="I73" s="36">
        <v>1822</v>
      </c>
      <c r="J73" s="36">
        <v>264</v>
      </c>
      <c r="K73" s="36">
        <v>347</v>
      </c>
      <c r="L73" s="36">
        <v>101</v>
      </c>
      <c r="M73" s="36">
        <v>24560</v>
      </c>
      <c r="N73" s="36">
        <v>38</v>
      </c>
      <c r="O73" s="36">
        <v>1273</v>
      </c>
      <c r="P73" s="36">
        <v>2510</v>
      </c>
      <c r="Q73" s="109">
        <v>251</v>
      </c>
      <c r="R73" s="147">
        <f t="shared" si="26"/>
        <v>-2259</v>
      </c>
      <c r="S73" s="127">
        <f t="shared" si="27"/>
        <v>10</v>
      </c>
    </row>
    <row r="74" spans="1:19" ht="13.5" customHeight="1" x14ac:dyDescent="0.2">
      <c r="A74" s="122">
        <v>69</v>
      </c>
      <c r="B74" s="199" t="s">
        <v>73</v>
      </c>
      <c r="C74" s="199"/>
      <c r="D74" s="120" t="s">
        <v>57</v>
      </c>
      <c r="E74" s="36">
        <v>4360</v>
      </c>
      <c r="F74" s="36">
        <v>3343</v>
      </c>
      <c r="G74" s="36">
        <v>4313</v>
      </c>
      <c r="H74" s="36">
        <v>4489</v>
      </c>
      <c r="I74" s="36">
        <v>7875</v>
      </c>
      <c r="J74" s="36">
        <v>15032</v>
      </c>
      <c r="K74" s="36">
        <v>14456</v>
      </c>
      <c r="L74" s="36">
        <v>10562</v>
      </c>
      <c r="M74" s="36">
        <v>16351</v>
      </c>
      <c r="N74" s="36">
        <v>17146</v>
      </c>
      <c r="O74" s="36">
        <v>18052</v>
      </c>
      <c r="P74" s="36">
        <v>11051</v>
      </c>
      <c r="Q74" s="109">
        <v>21198</v>
      </c>
      <c r="R74" s="147">
        <f t="shared" si="26"/>
        <v>10147</v>
      </c>
      <c r="S74" s="127">
        <f t="shared" si="27"/>
        <v>191.81974481947336</v>
      </c>
    </row>
    <row r="75" spans="1:19" ht="13.5" customHeight="1" x14ac:dyDescent="0.2">
      <c r="A75" s="122">
        <v>70</v>
      </c>
      <c r="B75" s="199" t="s">
        <v>74</v>
      </c>
      <c r="C75" s="199"/>
      <c r="D75" s="120" t="s">
        <v>57</v>
      </c>
      <c r="E75" s="36">
        <v>1246</v>
      </c>
      <c r="F75" s="36">
        <v>880</v>
      </c>
      <c r="G75" s="36">
        <v>1684</v>
      </c>
      <c r="H75" s="36">
        <v>2014</v>
      </c>
      <c r="I75" s="36">
        <v>1269</v>
      </c>
      <c r="J75" s="36">
        <v>1077</v>
      </c>
      <c r="K75" s="36">
        <v>1086</v>
      </c>
      <c r="L75" s="36">
        <v>321</v>
      </c>
      <c r="M75" s="36">
        <v>4166</v>
      </c>
      <c r="N75" s="36">
        <v>1135</v>
      </c>
      <c r="O75" s="36">
        <v>727</v>
      </c>
      <c r="P75" s="36">
        <v>954</v>
      </c>
      <c r="Q75" s="109">
        <v>1647</v>
      </c>
      <c r="R75" s="147">
        <f t="shared" si="26"/>
        <v>693</v>
      </c>
      <c r="S75" s="127">
        <f t="shared" si="27"/>
        <v>172.64150943396226</v>
      </c>
    </row>
    <row r="76" spans="1:19" ht="18" customHeight="1" x14ac:dyDescent="0.2">
      <c r="A76" s="8">
        <v>71</v>
      </c>
      <c r="B76" s="209" t="s">
        <v>75</v>
      </c>
      <c r="C76" s="209"/>
      <c r="D76" s="9" t="s">
        <v>23</v>
      </c>
      <c r="E76" s="38">
        <v>1117</v>
      </c>
      <c r="F76" s="38">
        <v>1203</v>
      </c>
      <c r="G76" s="38">
        <v>1179</v>
      </c>
      <c r="H76" s="38">
        <v>1208</v>
      </c>
      <c r="I76" s="38">
        <v>1062</v>
      </c>
      <c r="J76" s="38">
        <v>1023</v>
      </c>
      <c r="K76" s="38">
        <v>1061</v>
      </c>
      <c r="L76" s="22">
        <f>SUM(L77:L79)</f>
        <v>1090</v>
      </c>
      <c r="M76" s="22">
        <f>SUM(M77:M79)</f>
        <v>1118</v>
      </c>
      <c r="N76" s="22">
        <v>1100</v>
      </c>
      <c r="O76" s="22">
        <v>1122</v>
      </c>
      <c r="P76" s="22">
        <v>1061</v>
      </c>
      <c r="Q76" s="153">
        <v>1054</v>
      </c>
      <c r="R76" s="147">
        <f t="shared" si="26"/>
        <v>-7</v>
      </c>
      <c r="S76" s="127">
        <f t="shared" si="27"/>
        <v>99.340245051837897</v>
      </c>
    </row>
    <row r="77" spans="1:19" ht="13.5" customHeight="1" x14ac:dyDescent="0.2">
      <c r="A77" s="122">
        <v>72</v>
      </c>
      <c r="B77" s="205" t="s">
        <v>76</v>
      </c>
      <c r="C77" s="119" t="s">
        <v>77</v>
      </c>
      <c r="D77" s="120" t="s">
        <v>23</v>
      </c>
      <c r="E77" s="36">
        <v>576</v>
      </c>
      <c r="F77" s="36">
        <v>615</v>
      </c>
      <c r="G77" s="36">
        <v>568</v>
      </c>
      <c r="H77" s="36">
        <v>578</v>
      </c>
      <c r="I77" s="36">
        <v>482</v>
      </c>
      <c r="J77" s="36">
        <v>379</v>
      </c>
      <c r="K77" s="36">
        <v>377</v>
      </c>
      <c r="L77" s="36">
        <v>412</v>
      </c>
      <c r="M77" s="36">
        <v>415</v>
      </c>
      <c r="N77" s="36">
        <v>408</v>
      </c>
      <c r="O77" s="36">
        <v>423</v>
      </c>
      <c r="P77" s="36">
        <v>371</v>
      </c>
      <c r="Q77" s="109">
        <v>334</v>
      </c>
      <c r="R77" s="147">
        <f t="shared" si="26"/>
        <v>-37</v>
      </c>
      <c r="S77" s="127">
        <f t="shared" si="27"/>
        <v>90.026954177897579</v>
      </c>
    </row>
    <row r="78" spans="1:19" ht="13.5" customHeight="1" x14ac:dyDescent="0.2">
      <c r="A78" s="122">
        <v>73</v>
      </c>
      <c r="B78" s="205"/>
      <c r="C78" s="119" t="s">
        <v>78</v>
      </c>
      <c r="D78" s="120" t="s">
        <v>23</v>
      </c>
      <c r="E78" s="36">
        <v>461</v>
      </c>
      <c r="F78" s="36">
        <v>490</v>
      </c>
      <c r="G78" s="36">
        <v>529</v>
      </c>
      <c r="H78" s="36">
        <v>551</v>
      </c>
      <c r="I78" s="36">
        <v>519</v>
      </c>
      <c r="J78" s="36">
        <v>598</v>
      </c>
      <c r="K78" s="36">
        <v>636</v>
      </c>
      <c r="L78" s="36">
        <v>635</v>
      </c>
      <c r="M78" s="36">
        <v>656</v>
      </c>
      <c r="N78" s="36">
        <v>612</v>
      </c>
      <c r="O78" s="36">
        <v>636</v>
      </c>
      <c r="P78" s="36">
        <v>632</v>
      </c>
      <c r="Q78" s="109">
        <v>675</v>
      </c>
      <c r="R78" s="147">
        <f t="shared" si="26"/>
        <v>43</v>
      </c>
      <c r="S78" s="127">
        <f t="shared" si="27"/>
        <v>106.80379746835442</v>
      </c>
    </row>
    <row r="79" spans="1:19" ht="13.5" customHeight="1" x14ac:dyDescent="0.2">
      <c r="A79" s="122">
        <v>74</v>
      </c>
      <c r="B79" s="205"/>
      <c r="C79" s="119" t="s">
        <v>79</v>
      </c>
      <c r="D79" s="120" t="s">
        <v>23</v>
      </c>
      <c r="E79" s="36">
        <v>80</v>
      </c>
      <c r="F79" s="36">
        <v>100</v>
      </c>
      <c r="G79" s="36">
        <v>82</v>
      </c>
      <c r="H79" s="36">
        <v>79</v>
      </c>
      <c r="I79" s="36">
        <v>61</v>
      </c>
      <c r="J79" s="36">
        <v>46</v>
      </c>
      <c r="K79" s="36">
        <v>48</v>
      </c>
      <c r="L79" s="36">
        <v>43</v>
      </c>
      <c r="M79" s="36">
        <v>47</v>
      </c>
      <c r="N79" s="36">
        <v>80</v>
      </c>
      <c r="O79" s="36">
        <v>63</v>
      </c>
      <c r="P79" s="36">
        <v>58</v>
      </c>
      <c r="Q79" s="109">
        <v>45</v>
      </c>
      <c r="R79" s="147">
        <f t="shared" si="26"/>
        <v>-13</v>
      </c>
      <c r="S79" s="127">
        <f t="shared" si="27"/>
        <v>77.58620689655173</v>
      </c>
    </row>
    <row r="80" spans="1:19" ht="13.5" customHeight="1" x14ac:dyDescent="0.2">
      <c r="A80" s="122">
        <v>75</v>
      </c>
      <c r="B80" s="202" t="s">
        <v>80</v>
      </c>
      <c r="C80" s="202"/>
      <c r="D80" s="120" t="s">
        <v>23</v>
      </c>
      <c r="E80" s="36">
        <v>522</v>
      </c>
      <c r="F80" s="36">
        <v>533</v>
      </c>
      <c r="G80" s="36">
        <v>548</v>
      </c>
      <c r="H80" s="36">
        <v>544</v>
      </c>
      <c r="I80" s="36">
        <v>484</v>
      </c>
      <c r="J80" s="36">
        <v>485</v>
      </c>
      <c r="K80" s="36">
        <v>497</v>
      </c>
      <c r="L80" s="36">
        <v>503</v>
      </c>
      <c r="M80" s="36">
        <v>511</v>
      </c>
      <c r="N80" s="36">
        <v>500</v>
      </c>
      <c r="O80" s="36">
        <v>500</v>
      </c>
      <c r="P80" s="36">
        <v>463</v>
      </c>
      <c r="Q80" s="109">
        <v>451</v>
      </c>
      <c r="R80" s="147">
        <f t="shared" si="26"/>
        <v>-12</v>
      </c>
      <c r="S80" s="127">
        <f t="shared" si="27"/>
        <v>97.408207343412528</v>
      </c>
    </row>
    <row r="81" spans="1:19" ht="13.5" customHeight="1" x14ac:dyDescent="0.2">
      <c r="A81" s="122">
        <v>76</v>
      </c>
      <c r="B81" s="199" t="s">
        <v>81</v>
      </c>
      <c r="C81" s="199"/>
      <c r="D81" s="120" t="s">
        <v>82</v>
      </c>
      <c r="E81" s="42">
        <v>3.5</v>
      </c>
      <c r="F81" s="42">
        <v>18</v>
      </c>
      <c r="G81" s="42">
        <v>50</v>
      </c>
      <c r="H81" s="42">
        <v>28</v>
      </c>
      <c r="I81" s="42">
        <v>42</v>
      </c>
      <c r="J81" s="42">
        <v>45</v>
      </c>
      <c r="K81" s="42">
        <v>54</v>
      </c>
      <c r="L81" s="42">
        <v>45</v>
      </c>
      <c r="M81" s="42">
        <v>36</v>
      </c>
      <c r="N81" s="42">
        <v>27</v>
      </c>
      <c r="O81" s="42">
        <v>15</v>
      </c>
      <c r="P81" s="42">
        <v>24</v>
      </c>
      <c r="Q81" s="159">
        <v>18</v>
      </c>
      <c r="R81" s="147">
        <f>Q81-P81</f>
        <v>-6</v>
      </c>
      <c r="S81" s="127">
        <f t="shared" si="27"/>
        <v>75</v>
      </c>
    </row>
    <row r="82" spans="1:19" ht="13.5" customHeight="1" x14ac:dyDescent="0.2">
      <c r="A82" s="122">
        <v>77</v>
      </c>
      <c r="B82" s="199" t="s">
        <v>83</v>
      </c>
      <c r="C82" s="199"/>
      <c r="D82" s="120" t="s">
        <v>82</v>
      </c>
      <c r="E82" s="42">
        <v>0.5</v>
      </c>
      <c r="F82" s="42">
        <v>1.9</v>
      </c>
      <c r="G82" s="42">
        <v>10</v>
      </c>
      <c r="H82" s="42">
        <v>8</v>
      </c>
      <c r="I82" s="42">
        <v>6</v>
      </c>
      <c r="J82" s="42">
        <v>6.4</v>
      </c>
      <c r="K82" s="42">
        <v>5.0999999999999996</v>
      </c>
      <c r="L82" s="42">
        <v>3.5</v>
      </c>
      <c r="M82" s="42">
        <v>3.5</v>
      </c>
      <c r="N82" s="42">
        <v>2.4</v>
      </c>
      <c r="O82" s="42">
        <v>1.8</v>
      </c>
      <c r="P82" s="42">
        <v>1.3</v>
      </c>
      <c r="Q82" s="159">
        <v>2</v>
      </c>
      <c r="R82" s="147">
        <f t="shared" si="26"/>
        <v>0.7</v>
      </c>
      <c r="S82" s="127">
        <f t="shared" si="27"/>
        <v>153.84615384615384</v>
      </c>
    </row>
    <row r="83" spans="1:19" ht="13.5" customHeight="1" x14ac:dyDescent="0.2">
      <c r="A83" s="122">
        <v>78</v>
      </c>
      <c r="B83" s="199" t="s">
        <v>84</v>
      </c>
      <c r="C83" s="199"/>
      <c r="D83" s="120" t="s">
        <v>82</v>
      </c>
      <c r="E83" s="42">
        <v>220</v>
      </c>
      <c r="F83" s="42">
        <v>2000</v>
      </c>
      <c r="G83" s="42">
        <v>425</v>
      </c>
      <c r="H83" s="42">
        <v>170</v>
      </c>
      <c r="I83" s="42">
        <v>120</v>
      </c>
      <c r="J83" s="42">
        <v>240</v>
      </c>
      <c r="K83" s="42">
        <v>200</v>
      </c>
      <c r="L83" s="42">
        <v>388</v>
      </c>
      <c r="M83" s="42">
        <v>135</v>
      </c>
      <c r="N83" s="42">
        <v>363.3</v>
      </c>
      <c r="O83" s="42">
        <v>489.2</v>
      </c>
      <c r="P83" s="42">
        <v>539</v>
      </c>
      <c r="Q83" s="159">
        <v>539</v>
      </c>
      <c r="R83" s="147">
        <f t="shared" si="26"/>
        <v>0</v>
      </c>
      <c r="S83" s="127">
        <f t="shared" si="27"/>
        <v>100</v>
      </c>
    </row>
    <row r="84" spans="1:19" ht="13.5" customHeight="1" x14ac:dyDescent="0.2">
      <c r="A84" s="122">
        <v>79</v>
      </c>
      <c r="B84" s="199" t="s">
        <v>85</v>
      </c>
      <c r="C84" s="199"/>
      <c r="D84" s="120" t="s">
        <v>82</v>
      </c>
      <c r="E84" s="42">
        <v>3.6</v>
      </c>
      <c r="F84" s="42">
        <v>0.5</v>
      </c>
      <c r="G84" s="42">
        <v>800</v>
      </c>
      <c r="H84" s="159"/>
      <c r="I84" s="42">
        <v>20</v>
      </c>
      <c r="J84" s="159"/>
      <c r="K84" s="159"/>
      <c r="L84" s="42">
        <v>3.8</v>
      </c>
      <c r="M84" s="159"/>
      <c r="N84" s="42">
        <v>0</v>
      </c>
      <c r="O84" s="42">
        <v>2.1</v>
      </c>
      <c r="P84" s="42">
        <v>8</v>
      </c>
      <c r="Q84" s="159">
        <v>8</v>
      </c>
      <c r="R84" s="147">
        <f t="shared" si="26"/>
        <v>0</v>
      </c>
      <c r="S84" s="127">
        <f t="shared" si="27"/>
        <v>100</v>
      </c>
    </row>
    <row r="85" spans="1:19" ht="13.5" customHeight="1" x14ac:dyDescent="0.2">
      <c r="A85" s="122">
        <v>80</v>
      </c>
      <c r="B85" s="199" t="s">
        <v>86</v>
      </c>
      <c r="C85" s="199"/>
      <c r="D85" s="120" t="s">
        <v>7</v>
      </c>
      <c r="E85" s="36">
        <v>1</v>
      </c>
      <c r="F85" s="36">
        <v>1</v>
      </c>
      <c r="G85" s="36">
        <v>1</v>
      </c>
      <c r="H85" s="36">
        <v>1</v>
      </c>
      <c r="I85" s="36">
        <v>1</v>
      </c>
      <c r="J85" s="36">
        <v>1</v>
      </c>
      <c r="K85" s="36">
        <v>1</v>
      </c>
      <c r="L85" s="36">
        <v>1</v>
      </c>
      <c r="M85" s="36">
        <v>1</v>
      </c>
      <c r="N85" s="36">
        <v>1</v>
      </c>
      <c r="O85" s="36">
        <v>1</v>
      </c>
      <c r="P85" s="36">
        <v>1</v>
      </c>
      <c r="Q85" s="36">
        <v>1</v>
      </c>
      <c r="R85" s="147">
        <f t="shared" si="26"/>
        <v>0</v>
      </c>
      <c r="S85" s="127">
        <f t="shared" si="27"/>
        <v>100</v>
      </c>
    </row>
    <row r="86" spans="1:19" ht="13.5" customHeight="1" x14ac:dyDescent="0.2">
      <c r="A86" s="122">
        <v>81</v>
      </c>
      <c r="B86" s="199" t="s">
        <v>87</v>
      </c>
      <c r="C86" s="199"/>
      <c r="D86" s="120" t="s">
        <v>7</v>
      </c>
      <c r="E86" s="36">
        <v>26</v>
      </c>
      <c r="F86" s="36">
        <v>25</v>
      </c>
      <c r="G86" s="36">
        <v>25</v>
      </c>
      <c r="H86" s="36">
        <v>25</v>
      </c>
      <c r="I86" s="36">
        <v>25</v>
      </c>
      <c r="J86" s="36">
        <v>25</v>
      </c>
      <c r="K86" s="36">
        <v>27</v>
      </c>
      <c r="L86" s="36">
        <v>25</v>
      </c>
      <c r="M86" s="36">
        <v>25</v>
      </c>
      <c r="N86" s="36">
        <v>26</v>
      </c>
      <c r="O86" s="36">
        <v>26</v>
      </c>
      <c r="P86" s="36">
        <v>27</v>
      </c>
      <c r="Q86" s="36">
        <v>28</v>
      </c>
      <c r="R86" s="147">
        <f t="shared" si="26"/>
        <v>1</v>
      </c>
      <c r="S86" s="127">
        <f t="shared" si="27"/>
        <v>103.7037037037037</v>
      </c>
    </row>
    <row r="87" spans="1:19" ht="13.5" customHeight="1" x14ac:dyDescent="0.2">
      <c r="A87" s="122">
        <v>82</v>
      </c>
      <c r="B87" s="199" t="s">
        <v>88</v>
      </c>
      <c r="C87" s="199"/>
      <c r="D87" s="120" t="s">
        <v>23</v>
      </c>
      <c r="E87" s="36">
        <v>775</v>
      </c>
      <c r="F87" s="36">
        <v>729</v>
      </c>
      <c r="G87" s="36">
        <v>670</v>
      </c>
      <c r="H87" s="36">
        <v>696</v>
      </c>
      <c r="I87" s="36">
        <v>667</v>
      </c>
      <c r="J87" s="36">
        <v>665</v>
      </c>
      <c r="K87" s="36">
        <v>634</v>
      </c>
      <c r="L87" s="36">
        <v>656</v>
      </c>
      <c r="M87" s="36">
        <v>654</v>
      </c>
      <c r="N87" s="36">
        <v>676</v>
      </c>
      <c r="O87" s="36">
        <v>698</v>
      </c>
      <c r="P87" s="36">
        <v>707</v>
      </c>
      <c r="Q87" s="36">
        <v>736</v>
      </c>
      <c r="R87" s="147">
        <f t="shared" si="26"/>
        <v>29</v>
      </c>
      <c r="S87" s="127">
        <f t="shared" si="27"/>
        <v>104.1018387553041</v>
      </c>
    </row>
    <row r="88" spans="1:19" ht="13.5" customHeight="1" x14ac:dyDescent="0.2">
      <c r="A88" s="122">
        <v>83</v>
      </c>
      <c r="B88" s="199" t="s">
        <v>89</v>
      </c>
      <c r="C88" s="199"/>
      <c r="D88" s="120" t="s">
        <v>23</v>
      </c>
      <c r="E88" s="36">
        <v>369</v>
      </c>
      <c r="F88" s="36">
        <v>349</v>
      </c>
      <c r="G88" s="36">
        <v>330</v>
      </c>
      <c r="H88" s="36">
        <v>349</v>
      </c>
      <c r="I88" s="36">
        <v>334</v>
      </c>
      <c r="J88" s="36">
        <v>333</v>
      </c>
      <c r="K88" s="36">
        <v>323</v>
      </c>
      <c r="L88" s="36">
        <v>330</v>
      </c>
      <c r="M88" s="36">
        <v>331</v>
      </c>
      <c r="N88" s="36">
        <v>342</v>
      </c>
      <c r="O88" s="36">
        <v>333</v>
      </c>
      <c r="P88" s="36">
        <v>332</v>
      </c>
      <c r="Q88" s="36">
        <v>355</v>
      </c>
      <c r="R88" s="147">
        <f t="shared" si="26"/>
        <v>23</v>
      </c>
      <c r="S88" s="127">
        <f t="shared" si="27"/>
        <v>106.92771084337349</v>
      </c>
    </row>
    <row r="89" spans="1:19" ht="13.5" customHeight="1" x14ac:dyDescent="0.2">
      <c r="A89" s="122">
        <v>84</v>
      </c>
      <c r="B89" s="199" t="s">
        <v>90</v>
      </c>
      <c r="C89" s="199"/>
      <c r="D89" s="120" t="s">
        <v>23</v>
      </c>
      <c r="E89" s="36">
        <v>72</v>
      </c>
      <c r="F89" s="36">
        <v>63</v>
      </c>
      <c r="G89" s="36">
        <v>76</v>
      </c>
      <c r="H89" s="36">
        <v>62</v>
      </c>
      <c r="I89" s="36">
        <v>74</v>
      </c>
      <c r="J89" s="36">
        <v>61</v>
      </c>
      <c r="K89" s="36">
        <v>62</v>
      </c>
      <c r="L89" s="36">
        <v>64</v>
      </c>
      <c r="M89" s="36">
        <v>64</v>
      </c>
      <c r="N89" s="36">
        <v>65</v>
      </c>
      <c r="O89" s="36">
        <v>66</v>
      </c>
      <c r="P89" s="36">
        <v>65</v>
      </c>
      <c r="Q89" s="36">
        <v>66</v>
      </c>
      <c r="R89" s="147">
        <f t="shared" si="26"/>
        <v>1</v>
      </c>
      <c r="S89" s="127">
        <f t="shared" si="27"/>
        <v>101.53846153846153</v>
      </c>
    </row>
    <row r="90" spans="1:19" ht="13.5" customHeight="1" x14ac:dyDescent="0.2">
      <c r="A90" s="122">
        <v>85</v>
      </c>
      <c r="B90" s="199" t="s">
        <v>89</v>
      </c>
      <c r="C90" s="199"/>
      <c r="D90" s="120" t="s">
        <v>23</v>
      </c>
      <c r="E90" s="36">
        <v>43</v>
      </c>
      <c r="F90" s="36">
        <v>45</v>
      </c>
      <c r="G90" s="36">
        <v>46</v>
      </c>
      <c r="H90" s="36">
        <v>45</v>
      </c>
      <c r="I90" s="36">
        <v>43</v>
      </c>
      <c r="J90" s="36">
        <v>46</v>
      </c>
      <c r="K90" s="36">
        <v>44</v>
      </c>
      <c r="L90" s="36">
        <v>54</v>
      </c>
      <c r="M90" s="36">
        <v>46</v>
      </c>
      <c r="N90" s="36">
        <v>49</v>
      </c>
      <c r="O90" s="36">
        <v>50</v>
      </c>
      <c r="P90" s="36">
        <v>49</v>
      </c>
      <c r="Q90" s="36">
        <v>50</v>
      </c>
      <c r="R90" s="147">
        <f t="shared" si="26"/>
        <v>1</v>
      </c>
      <c r="S90" s="127">
        <f t="shared" si="27"/>
        <v>102.04081632653062</v>
      </c>
    </row>
    <row r="91" spans="1:19" ht="13.5" customHeight="1" x14ac:dyDescent="0.2">
      <c r="A91" s="122">
        <v>86</v>
      </c>
      <c r="B91" s="199" t="s">
        <v>91</v>
      </c>
      <c r="C91" s="199"/>
      <c r="D91" s="120" t="s">
        <v>23</v>
      </c>
      <c r="E91" s="36">
        <v>37</v>
      </c>
      <c r="F91" s="36">
        <v>36</v>
      </c>
      <c r="G91" s="36">
        <v>36</v>
      </c>
      <c r="H91" s="36">
        <v>36</v>
      </c>
      <c r="I91" s="36">
        <v>35</v>
      </c>
      <c r="J91" s="36">
        <v>33</v>
      </c>
      <c r="K91" s="36">
        <v>33</v>
      </c>
      <c r="L91" s="36">
        <v>34</v>
      </c>
      <c r="M91" s="36">
        <v>35</v>
      </c>
      <c r="N91" s="36">
        <v>36</v>
      </c>
      <c r="O91" s="36">
        <v>38</v>
      </c>
      <c r="P91" s="36">
        <v>38</v>
      </c>
      <c r="Q91" s="36">
        <v>38</v>
      </c>
      <c r="R91" s="147">
        <f t="shared" si="26"/>
        <v>0</v>
      </c>
      <c r="S91" s="127">
        <f t="shared" si="27"/>
        <v>100</v>
      </c>
    </row>
    <row r="92" spans="1:19" ht="13.5" customHeight="1" x14ac:dyDescent="0.2">
      <c r="A92" s="122">
        <v>87</v>
      </c>
      <c r="B92" s="199" t="s">
        <v>89</v>
      </c>
      <c r="C92" s="199"/>
      <c r="D92" s="120" t="s">
        <v>23</v>
      </c>
      <c r="E92" s="36">
        <v>28</v>
      </c>
      <c r="F92" s="36">
        <v>28</v>
      </c>
      <c r="G92" s="36">
        <v>28</v>
      </c>
      <c r="H92" s="36">
        <v>28</v>
      </c>
      <c r="I92" s="36">
        <v>28</v>
      </c>
      <c r="J92" s="36">
        <v>29</v>
      </c>
      <c r="K92" s="36">
        <v>27</v>
      </c>
      <c r="L92" s="36">
        <v>28</v>
      </c>
      <c r="M92" s="36">
        <v>28</v>
      </c>
      <c r="N92" s="36">
        <v>30</v>
      </c>
      <c r="O92" s="36">
        <v>33</v>
      </c>
      <c r="P92" s="36">
        <v>33</v>
      </c>
      <c r="Q92" s="36">
        <v>32</v>
      </c>
      <c r="R92" s="147">
        <f t="shared" si="26"/>
        <v>-1</v>
      </c>
      <c r="S92" s="127">
        <f t="shared" si="27"/>
        <v>96.969696969696969</v>
      </c>
    </row>
    <row r="93" spans="1:19" ht="13.5" customHeight="1" x14ac:dyDescent="0.2">
      <c r="A93" s="122">
        <v>88</v>
      </c>
      <c r="B93" s="199" t="s">
        <v>92</v>
      </c>
      <c r="C93" s="199"/>
      <c r="D93" s="120" t="s">
        <v>23</v>
      </c>
      <c r="E93" s="36">
        <v>111</v>
      </c>
      <c r="F93" s="36">
        <v>65</v>
      </c>
      <c r="G93" s="36">
        <v>48</v>
      </c>
      <c r="H93" s="36">
        <v>72</v>
      </c>
      <c r="I93" s="36">
        <v>44</v>
      </c>
      <c r="J93" s="36">
        <v>52</v>
      </c>
      <c r="K93" s="36">
        <v>60</v>
      </c>
      <c r="L93" s="36">
        <v>79</v>
      </c>
      <c r="M93" s="36">
        <v>77</v>
      </c>
      <c r="N93" s="36">
        <v>99</v>
      </c>
      <c r="O93" s="36">
        <v>81</v>
      </c>
      <c r="P93" s="36">
        <v>72</v>
      </c>
      <c r="Q93" s="36">
        <v>86</v>
      </c>
      <c r="R93" s="147">
        <f t="shared" si="26"/>
        <v>14</v>
      </c>
      <c r="S93" s="127">
        <f t="shared" si="27"/>
        <v>119.44444444444444</v>
      </c>
    </row>
    <row r="94" spans="1:19" ht="13.5" customHeight="1" x14ac:dyDescent="0.2">
      <c r="A94" s="122">
        <v>89</v>
      </c>
      <c r="B94" s="199" t="s">
        <v>93</v>
      </c>
      <c r="C94" s="199"/>
      <c r="D94" s="120" t="s">
        <v>23</v>
      </c>
      <c r="E94" s="36">
        <v>80</v>
      </c>
      <c r="F94" s="36">
        <v>60</v>
      </c>
      <c r="G94" s="36">
        <v>80</v>
      </c>
      <c r="H94" s="36">
        <v>80</v>
      </c>
      <c r="I94" s="36">
        <v>80</v>
      </c>
      <c r="J94" s="36">
        <v>63</v>
      </c>
      <c r="K94" s="36">
        <v>47</v>
      </c>
      <c r="L94" s="36">
        <v>45</v>
      </c>
      <c r="M94" s="36">
        <v>40</v>
      </c>
      <c r="N94" s="36">
        <v>40</v>
      </c>
      <c r="O94" s="36">
        <v>110</v>
      </c>
      <c r="P94" s="36">
        <v>42</v>
      </c>
      <c r="Q94" s="36">
        <v>38</v>
      </c>
      <c r="R94" s="147">
        <f t="shared" si="26"/>
        <v>-4</v>
      </c>
      <c r="S94" s="127">
        <f t="shared" si="27"/>
        <v>90.476190476190482</v>
      </c>
    </row>
    <row r="95" spans="1:19" ht="13.5" customHeight="1" x14ac:dyDescent="0.2">
      <c r="A95" s="122">
        <v>90</v>
      </c>
      <c r="B95" s="199" t="s">
        <v>94</v>
      </c>
      <c r="C95" s="199"/>
      <c r="D95" s="120" t="s">
        <v>23</v>
      </c>
      <c r="E95" s="36">
        <v>14</v>
      </c>
      <c r="F95" s="36">
        <v>13</v>
      </c>
      <c r="G95" s="36">
        <v>11</v>
      </c>
      <c r="H95" s="36">
        <v>24</v>
      </c>
      <c r="I95" s="36">
        <v>23</v>
      </c>
      <c r="J95" s="36">
        <v>17</v>
      </c>
      <c r="K95" s="36">
        <v>20</v>
      </c>
      <c r="L95" s="36">
        <v>11</v>
      </c>
      <c r="M95" s="36">
        <v>2</v>
      </c>
      <c r="N95" s="36">
        <v>8</v>
      </c>
      <c r="O95" s="36">
        <v>2</v>
      </c>
      <c r="P95" s="36">
        <v>8</v>
      </c>
      <c r="Q95" s="36">
        <v>20</v>
      </c>
      <c r="R95" s="147">
        <f t="shared" si="26"/>
        <v>12</v>
      </c>
      <c r="S95" s="127">
        <f t="shared" si="27"/>
        <v>250</v>
      </c>
    </row>
    <row r="96" spans="1:19" ht="13.5" customHeight="1" x14ac:dyDescent="0.2">
      <c r="A96" s="122">
        <v>91</v>
      </c>
      <c r="B96" s="199" t="s">
        <v>95</v>
      </c>
      <c r="C96" s="199"/>
      <c r="D96" s="120" t="s">
        <v>23</v>
      </c>
      <c r="E96" s="36">
        <v>13</v>
      </c>
      <c r="F96" s="36">
        <v>12</v>
      </c>
      <c r="G96" s="36">
        <v>11</v>
      </c>
      <c r="H96" s="36">
        <v>24</v>
      </c>
      <c r="I96" s="36">
        <v>23</v>
      </c>
      <c r="J96" s="36">
        <v>17</v>
      </c>
      <c r="K96" s="36">
        <v>20</v>
      </c>
      <c r="L96" s="36">
        <v>11</v>
      </c>
      <c r="M96" s="36">
        <v>2</v>
      </c>
      <c r="N96" s="36">
        <v>8</v>
      </c>
      <c r="O96" s="36">
        <v>2</v>
      </c>
      <c r="P96" s="36">
        <v>8</v>
      </c>
      <c r="Q96" s="36">
        <v>19</v>
      </c>
      <c r="R96" s="147">
        <f t="shared" si="26"/>
        <v>11</v>
      </c>
      <c r="S96" s="127">
        <f t="shared" si="27"/>
        <v>237.5</v>
      </c>
    </row>
    <row r="97" spans="1:19" ht="27" customHeight="1" x14ac:dyDescent="0.2">
      <c r="A97" s="122">
        <v>92</v>
      </c>
      <c r="B97" s="199" t="s">
        <v>96</v>
      </c>
      <c r="C97" s="199"/>
      <c r="D97" s="120" t="s">
        <v>23</v>
      </c>
      <c r="E97" s="109"/>
      <c r="F97" s="109"/>
      <c r="G97" s="36">
        <v>3</v>
      </c>
      <c r="H97" s="36">
        <v>1</v>
      </c>
      <c r="I97" s="36">
        <v>1</v>
      </c>
      <c r="J97" s="109"/>
      <c r="K97" s="36">
        <v>1</v>
      </c>
      <c r="L97" s="109"/>
      <c r="M97" s="109"/>
      <c r="N97" s="36">
        <v>1</v>
      </c>
      <c r="O97" s="36">
        <v>0</v>
      </c>
      <c r="P97" s="36">
        <v>2</v>
      </c>
      <c r="Q97" s="36">
        <v>1</v>
      </c>
      <c r="R97" s="147">
        <f t="shared" si="26"/>
        <v>-1</v>
      </c>
      <c r="S97" s="127">
        <f t="shared" si="27"/>
        <v>50</v>
      </c>
    </row>
    <row r="98" spans="1:19" ht="13.5" customHeight="1" x14ac:dyDescent="0.2">
      <c r="A98" s="122">
        <v>93</v>
      </c>
      <c r="B98" s="199" t="s">
        <v>97</v>
      </c>
      <c r="C98" s="199"/>
      <c r="D98" s="120" t="s">
        <v>23</v>
      </c>
      <c r="E98" s="109"/>
      <c r="F98" s="109"/>
      <c r="G98" s="109"/>
      <c r="H98" s="109"/>
      <c r="I98" s="36">
        <v>1</v>
      </c>
      <c r="J98" s="109"/>
      <c r="K98" s="109"/>
      <c r="L98" s="36">
        <v>1</v>
      </c>
      <c r="M98" s="36"/>
      <c r="N98" s="36">
        <v>0</v>
      </c>
      <c r="O98" s="36">
        <v>0</v>
      </c>
      <c r="P98" s="36">
        <v>1</v>
      </c>
      <c r="Q98" s="36" t="s">
        <v>120</v>
      </c>
      <c r="R98" s="147" t="s">
        <v>120</v>
      </c>
      <c r="S98" s="127" t="s">
        <v>120</v>
      </c>
    </row>
    <row r="99" spans="1:19" ht="13.5" customHeight="1" x14ac:dyDescent="0.2">
      <c r="A99" s="122">
        <v>94</v>
      </c>
      <c r="B99" s="199" t="s">
        <v>98</v>
      </c>
      <c r="C99" s="199"/>
      <c r="D99" s="120" t="s">
        <v>23</v>
      </c>
      <c r="E99" s="36">
        <v>63</v>
      </c>
      <c r="F99" s="36">
        <v>24</v>
      </c>
      <c r="G99" s="36">
        <v>11</v>
      </c>
      <c r="H99" s="36">
        <v>28</v>
      </c>
      <c r="I99" s="36">
        <v>18</v>
      </c>
      <c r="J99" s="36">
        <v>17</v>
      </c>
      <c r="K99" s="36">
        <v>27</v>
      </c>
      <c r="L99" s="36">
        <v>36</v>
      </c>
      <c r="M99" s="36">
        <v>18</v>
      </c>
      <c r="N99" s="36">
        <v>42</v>
      </c>
      <c r="O99" s="36">
        <v>7</v>
      </c>
      <c r="P99" s="36">
        <v>17</v>
      </c>
      <c r="Q99" s="36">
        <v>10</v>
      </c>
      <c r="R99" s="147">
        <f t="shared" si="26"/>
        <v>-7</v>
      </c>
      <c r="S99" s="127">
        <f t="shared" si="27"/>
        <v>58.82352941176471</v>
      </c>
    </row>
    <row r="100" spans="1:19" ht="13.5" customHeight="1" x14ac:dyDescent="0.2">
      <c r="A100" s="122">
        <v>95</v>
      </c>
      <c r="B100" s="199" t="s">
        <v>99</v>
      </c>
      <c r="C100" s="199"/>
      <c r="D100" s="120" t="s">
        <v>7</v>
      </c>
      <c r="E100" s="36">
        <v>8</v>
      </c>
      <c r="F100" s="36">
        <v>4</v>
      </c>
      <c r="G100" s="36">
        <v>6</v>
      </c>
      <c r="H100" s="36">
        <v>2</v>
      </c>
      <c r="I100" s="36">
        <v>7</v>
      </c>
      <c r="J100" s="36">
        <v>5</v>
      </c>
      <c r="K100" s="36">
        <v>8</v>
      </c>
      <c r="L100" s="36">
        <v>9</v>
      </c>
      <c r="M100" s="36">
        <v>4</v>
      </c>
      <c r="N100" s="36">
        <v>10</v>
      </c>
      <c r="O100" s="36">
        <v>12</v>
      </c>
      <c r="P100" s="36">
        <v>13</v>
      </c>
      <c r="Q100" s="36">
        <v>7</v>
      </c>
      <c r="R100" s="147">
        <f t="shared" si="26"/>
        <v>-6</v>
      </c>
      <c r="S100" s="127">
        <f t="shared" si="27"/>
        <v>53.846153846153847</v>
      </c>
    </row>
    <row r="101" spans="1:19" ht="13.5" customHeight="1" x14ac:dyDescent="0.2">
      <c r="A101" s="122">
        <v>96</v>
      </c>
      <c r="B101" s="199" t="s">
        <v>100</v>
      </c>
      <c r="C101" s="199"/>
      <c r="D101" s="120" t="s">
        <v>23</v>
      </c>
      <c r="E101" s="36">
        <v>7</v>
      </c>
      <c r="F101" s="36">
        <v>5</v>
      </c>
      <c r="G101" s="36">
        <v>4</v>
      </c>
      <c r="H101" s="36">
        <v>1</v>
      </c>
      <c r="I101" s="36">
        <v>6</v>
      </c>
      <c r="J101" s="36">
        <v>4</v>
      </c>
      <c r="K101" s="36">
        <v>9</v>
      </c>
      <c r="L101" s="36">
        <v>8</v>
      </c>
      <c r="M101" s="36">
        <v>3</v>
      </c>
      <c r="N101" s="36">
        <v>6</v>
      </c>
      <c r="O101" s="36">
        <v>7</v>
      </c>
      <c r="P101" s="36">
        <v>11</v>
      </c>
      <c r="Q101" s="36">
        <v>5</v>
      </c>
      <c r="R101" s="147">
        <f t="shared" si="26"/>
        <v>-6</v>
      </c>
      <c r="S101" s="127">
        <f t="shared" si="27"/>
        <v>45.454545454545453</v>
      </c>
    </row>
    <row r="102" spans="1:19" ht="19.5" customHeight="1" x14ac:dyDescent="0.2">
      <c r="A102" s="200" t="s">
        <v>101</v>
      </c>
      <c r="B102" s="200"/>
      <c r="C102" s="200"/>
      <c r="D102" s="200"/>
      <c r="E102" s="200"/>
      <c r="F102" s="200"/>
      <c r="G102" s="200"/>
      <c r="H102" s="200"/>
      <c r="I102" s="200"/>
      <c r="J102" s="200"/>
      <c r="K102" s="200"/>
      <c r="L102" s="200"/>
      <c r="M102" s="200"/>
      <c r="N102" s="200"/>
      <c r="O102" s="200"/>
      <c r="P102" s="200"/>
      <c r="Q102" s="200"/>
      <c r="R102" s="200"/>
      <c r="S102" s="200"/>
    </row>
    <row r="103" spans="1:19" ht="18" customHeight="1" x14ac:dyDescent="0.2"/>
    <row r="104" spans="1:19" ht="18" customHeight="1" x14ac:dyDescent="0.2"/>
    <row r="105" spans="1:19" s="28" customFormat="1" ht="18" customHeight="1" x14ac:dyDescent="0.2">
      <c r="B105" s="201" t="s">
        <v>102</v>
      </c>
      <c r="C105" s="201"/>
      <c r="D105" s="29"/>
    </row>
    <row r="106" spans="1:19" s="28" customFormat="1" ht="18" customHeight="1" x14ac:dyDescent="0.2">
      <c r="B106" s="198" t="s">
        <v>103</v>
      </c>
      <c r="C106" s="198"/>
      <c r="D106" s="198"/>
      <c r="E106" s="198"/>
      <c r="F106" s="198"/>
      <c r="G106" s="198"/>
      <c r="H106" s="198"/>
      <c r="I106" s="198"/>
      <c r="J106" s="198"/>
      <c r="K106" s="198"/>
      <c r="L106" s="198"/>
      <c r="M106" s="198"/>
      <c r="N106" s="198"/>
      <c r="O106" s="198"/>
      <c r="P106" s="198"/>
      <c r="Q106" s="198"/>
      <c r="R106" s="198"/>
    </row>
  </sheetData>
  <mergeCells count="112">
    <mergeCell ref="B99:C99"/>
    <mergeCell ref="B100:C100"/>
    <mergeCell ref="B101:C101"/>
    <mergeCell ref="A102:S102"/>
    <mergeCell ref="B105:C105"/>
    <mergeCell ref="B106:R106"/>
    <mergeCell ref="B93:C93"/>
    <mergeCell ref="B94:C94"/>
    <mergeCell ref="B95:C95"/>
    <mergeCell ref="B96:C96"/>
    <mergeCell ref="B97:C97"/>
    <mergeCell ref="B98:C98"/>
    <mergeCell ref="B87:C87"/>
    <mergeCell ref="B88:C88"/>
    <mergeCell ref="B89:C89"/>
    <mergeCell ref="B90:C90"/>
    <mergeCell ref="B91:C91"/>
    <mergeCell ref="B92:C92"/>
    <mergeCell ref="B81:C81"/>
    <mergeCell ref="B82:C82"/>
    <mergeCell ref="B83:C83"/>
    <mergeCell ref="B84:C84"/>
    <mergeCell ref="B85:C85"/>
    <mergeCell ref="B86:C86"/>
    <mergeCell ref="B73:C73"/>
    <mergeCell ref="B74:C74"/>
    <mergeCell ref="B75:C75"/>
    <mergeCell ref="B76:C76"/>
    <mergeCell ref="B77:B79"/>
    <mergeCell ref="B80:C80"/>
    <mergeCell ref="B67:C67"/>
    <mergeCell ref="B68:C68"/>
    <mergeCell ref="B69:C69"/>
    <mergeCell ref="B70:C70"/>
    <mergeCell ref="B71:C71"/>
    <mergeCell ref="B72:C72"/>
    <mergeCell ref="B61:C61"/>
    <mergeCell ref="B62:C62"/>
    <mergeCell ref="B63:C63"/>
    <mergeCell ref="B64:C64"/>
    <mergeCell ref="B65:C65"/>
    <mergeCell ref="B66:C66"/>
    <mergeCell ref="B55:C55"/>
    <mergeCell ref="B56:C56"/>
    <mergeCell ref="B57:C57"/>
    <mergeCell ref="B58:C58"/>
    <mergeCell ref="B59:C59"/>
    <mergeCell ref="B60:C60"/>
    <mergeCell ref="B49:C49"/>
    <mergeCell ref="B50:C50"/>
    <mergeCell ref="B51:C51"/>
    <mergeCell ref="B52:C52"/>
    <mergeCell ref="B53:C53"/>
    <mergeCell ref="B54:C54"/>
    <mergeCell ref="B39:C39"/>
    <mergeCell ref="B40:C40"/>
    <mergeCell ref="B41:B42"/>
    <mergeCell ref="B43:B44"/>
    <mergeCell ref="B45:B46"/>
    <mergeCell ref="B47:B48"/>
    <mergeCell ref="B33:C33"/>
    <mergeCell ref="B34:C34"/>
    <mergeCell ref="B35:C35"/>
    <mergeCell ref="B36:C36"/>
    <mergeCell ref="B37:C37"/>
    <mergeCell ref="B38:C38"/>
    <mergeCell ref="B27:C27"/>
    <mergeCell ref="B28:C28"/>
    <mergeCell ref="B29:C29"/>
    <mergeCell ref="B30:C30"/>
    <mergeCell ref="B31:C31"/>
    <mergeCell ref="B32:C32"/>
    <mergeCell ref="B21:C21"/>
    <mergeCell ref="B22:C22"/>
    <mergeCell ref="B23:C23"/>
    <mergeCell ref="B24:C24"/>
    <mergeCell ref="B25:C25"/>
    <mergeCell ref="B26:C26"/>
    <mergeCell ref="B15:C15"/>
    <mergeCell ref="B16:C16"/>
    <mergeCell ref="B17:C17"/>
    <mergeCell ref="B18:C18"/>
    <mergeCell ref="B19:C19"/>
    <mergeCell ref="B20:C20"/>
    <mergeCell ref="B9:C9"/>
    <mergeCell ref="B10:C10"/>
    <mergeCell ref="B11:C11"/>
    <mergeCell ref="B12:C12"/>
    <mergeCell ref="B13:C13"/>
    <mergeCell ref="B14:C14"/>
    <mergeCell ref="K4:K5"/>
    <mergeCell ref="L4:L5"/>
    <mergeCell ref="R4:S4"/>
    <mergeCell ref="B6:C6"/>
    <mergeCell ref="B7:C7"/>
    <mergeCell ref="B8:C8"/>
    <mergeCell ref="O4:O5"/>
    <mergeCell ref="P4:P5"/>
    <mergeCell ref="Q4:Q5"/>
    <mergeCell ref="A2:S2"/>
    <mergeCell ref="I3:S3"/>
    <mergeCell ref="A4:A5"/>
    <mergeCell ref="B4:C5"/>
    <mergeCell ref="D4:D5"/>
    <mergeCell ref="E4:E5"/>
    <mergeCell ref="G4:G5"/>
    <mergeCell ref="H4:H5"/>
    <mergeCell ref="I4:I5"/>
    <mergeCell ref="J4:J5"/>
    <mergeCell ref="M4:M5"/>
    <mergeCell ref="N4:N5"/>
    <mergeCell ref="F4:F5"/>
  </mergeCells>
  <pageMargins left="0.6692913385826772" right="0.43307086614173229" top="0.56999999999999995" bottom="0.27559055118110237" header="0.15748031496062992" footer="0.15748031496062992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4" tint="-0.249977111117893"/>
  </sheetPr>
  <dimension ref="A1:V107"/>
  <sheetViews>
    <sheetView topLeftCell="A46" workbookViewId="0">
      <selection activeCell="A72" sqref="A72:XFD72"/>
    </sheetView>
  </sheetViews>
  <sheetFormatPr defaultRowHeight="11.25" x14ac:dyDescent="0.2"/>
  <cols>
    <col min="1" max="1" width="3.5703125" style="60" customWidth="1"/>
    <col min="2" max="2" width="15.85546875" style="60" customWidth="1"/>
    <col min="3" max="3" width="13" style="60" customWidth="1"/>
    <col min="4" max="4" width="8.42578125" style="60" customWidth="1"/>
    <col min="5" max="17" width="6.85546875" style="60" customWidth="1"/>
    <col min="18" max="18" width="7" style="60" customWidth="1"/>
    <col min="19" max="19" width="6.140625" style="60" customWidth="1"/>
    <col min="20" max="20" width="0.7109375" style="60" customWidth="1"/>
    <col min="21" max="16384" width="9.140625" style="60"/>
  </cols>
  <sheetData>
    <row r="1" spans="1:19" ht="15" customHeight="1" x14ac:dyDescent="0.2">
      <c r="A1" s="58"/>
      <c r="B1" s="58" t="s">
        <v>109</v>
      </c>
      <c r="C1" s="59"/>
      <c r="D1" s="59"/>
      <c r="H1" s="4"/>
      <c r="I1" s="4"/>
      <c r="J1" s="4"/>
      <c r="K1" s="4"/>
      <c r="L1" s="61"/>
      <c r="M1" s="61"/>
      <c r="N1" s="61"/>
      <c r="O1" s="61"/>
      <c r="P1" s="61"/>
      <c r="Q1" s="61"/>
      <c r="R1" s="4"/>
      <c r="S1" s="4"/>
    </row>
    <row r="2" spans="1:19" ht="18.75" customHeight="1" x14ac:dyDescent="0.2">
      <c r="A2" s="267" t="s">
        <v>124</v>
      </c>
      <c r="B2" s="267"/>
      <c r="C2" s="267"/>
      <c r="D2" s="267"/>
      <c r="E2" s="267"/>
      <c r="F2" s="267"/>
      <c r="G2" s="267"/>
      <c r="H2" s="267"/>
      <c r="I2" s="267"/>
      <c r="J2" s="267"/>
      <c r="K2" s="267"/>
      <c r="L2" s="267"/>
      <c r="M2" s="267"/>
      <c r="N2" s="267"/>
      <c r="O2" s="267"/>
      <c r="P2" s="267"/>
      <c r="Q2" s="267"/>
      <c r="R2" s="267"/>
      <c r="S2" s="267"/>
    </row>
    <row r="3" spans="1:19" ht="14.25" customHeight="1" x14ac:dyDescent="0.2">
      <c r="I3" s="62"/>
      <c r="J3" s="219" t="s">
        <v>122</v>
      </c>
      <c r="K3" s="219"/>
      <c r="L3" s="219"/>
      <c r="M3" s="219"/>
      <c r="N3" s="219"/>
      <c r="O3" s="219"/>
      <c r="P3" s="219"/>
      <c r="Q3" s="219"/>
      <c r="R3" s="219"/>
      <c r="S3" s="219"/>
    </row>
    <row r="4" spans="1:19" s="63" customFormat="1" ht="15" customHeight="1" x14ac:dyDescent="0.2">
      <c r="A4" s="205" t="s">
        <v>1</v>
      </c>
      <c r="B4" s="199" t="s">
        <v>2</v>
      </c>
      <c r="C4" s="199"/>
      <c r="D4" s="205" t="s">
        <v>3</v>
      </c>
      <c r="E4" s="214">
        <v>2008</v>
      </c>
      <c r="F4" s="214">
        <v>2009</v>
      </c>
      <c r="G4" s="214">
        <v>2010</v>
      </c>
      <c r="H4" s="214">
        <v>2011</v>
      </c>
      <c r="I4" s="214">
        <v>2012</v>
      </c>
      <c r="J4" s="214">
        <v>2013</v>
      </c>
      <c r="K4" s="214">
        <v>2014</v>
      </c>
      <c r="L4" s="214">
        <v>2015</v>
      </c>
      <c r="M4" s="214">
        <v>2016</v>
      </c>
      <c r="N4" s="214">
        <v>2017</v>
      </c>
      <c r="O4" s="240">
        <v>2018</v>
      </c>
      <c r="P4" s="240">
        <v>2019</v>
      </c>
      <c r="Q4" s="240">
        <v>2020</v>
      </c>
      <c r="R4" s="216" t="s">
        <v>123</v>
      </c>
      <c r="S4" s="217"/>
    </row>
    <row r="5" spans="1:19" s="63" customFormat="1" ht="15" customHeight="1" x14ac:dyDescent="0.2">
      <c r="A5" s="205"/>
      <c r="B5" s="199"/>
      <c r="C5" s="199"/>
      <c r="D5" s="205"/>
      <c r="E5" s="214"/>
      <c r="F5" s="214"/>
      <c r="G5" s="214"/>
      <c r="H5" s="214"/>
      <c r="I5" s="214"/>
      <c r="J5" s="214"/>
      <c r="K5" s="214"/>
      <c r="L5" s="214"/>
      <c r="M5" s="214"/>
      <c r="N5" s="214"/>
      <c r="O5" s="241"/>
      <c r="P5" s="241"/>
      <c r="Q5" s="241"/>
      <c r="R5" s="123" t="s">
        <v>4</v>
      </c>
      <c r="S5" s="123" t="s">
        <v>5</v>
      </c>
    </row>
    <row r="6" spans="1:19" s="63" customFormat="1" ht="13.5" customHeight="1" x14ac:dyDescent="0.2">
      <c r="A6" s="90">
        <v>1</v>
      </c>
      <c r="B6" s="199" t="s">
        <v>6</v>
      </c>
      <c r="C6" s="199"/>
      <c r="D6" s="90" t="s">
        <v>7</v>
      </c>
      <c r="E6" s="64">
        <v>5</v>
      </c>
      <c r="F6" s="64">
        <v>5</v>
      </c>
      <c r="G6" s="64">
        <v>5</v>
      </c>
      <c r="H6" s="64">
        <v>5</v>
      </c>
      <c r="I6" s="64">
        <v>5</v>
      </c>
      <c r="J6" s="64">
        <v>5</v>
      </c>
      <c r="K6" s="64">
        <v>5</v>
      </c>
      <c r="L6" s="64">
        <v>5</v>
      </c>
      <c r="M6" s="64">
        <v>5</v>
      </c>
      <c r="N6" s="64">
        <v>5</v>
      </c>
      <c r="O6" s="64">
        <v>5</v>
      </c>
      <c r="P6" s="64">
        <v>5</v>
      </c>
      <c r="Q6" s="35">
        <v>5</v>
      </c>
      <c r="R6" s="147">
        <f>Q6-P6</f>
        <v>0</v>
      </c>
      <c r="S6" s="127">
        <f>Q6/P6*100</f>
        <v>100</v>
      </c>
    </row>
    <row r="7" spans="1:19" s="63" customFormat="1" ht="13.5" customHeight="1" x14ac:dyDescent="0.2">
      <c r="A7" s="90">
        <v>2</v>
      </c>
      <c r="B7" s="199" t="s">
        <v>8</v>
      </c>
      <c r="C7" s="199"/>
      <c r="D7" s="90" t="s">
        <v>9</v>
      </c>
      <c r="E7" s="64">
        <v>12762</v>
      </c>
      <c r="F7" s="64">
        <v>12762</v>
      </c>
      <c r="G7" s="64">
        <v>12762</v>
      </c>
      <c r="H7" s="64">
        <v>12762</v>
      </c>
      <c r="I7" s="64">
        <v>12762</v>
      </c>
      <c r="J7" s="64">
        <v>12762</v>
      </c>
      <c r="K7" s="64">
        <v>12762</v>
      </c>
      <c r="L7" s="64">
        <v>12762</v>
      </c>
      <c r="M7" s="64">
        <v>12762</v>
      </c>
      <c r="N7" s="64">
        <v>12762</v>
      </c>
      <c r="O7" s="64">
        <v>12762</v>
      </c>
      <c r="P7" s="64">
        <v>12762</v>
      </c>
      <c r="Q7" s="35">
        <v>12762</v>
      </c>
      <c r="R7" s="147">
        <f t="shared" ref="R7:R70" si="0">Q7-P7</f>
        <v>0</v>
      </c>
      <c r="S7" s="127">
        <f t="shared" ref="S7:S70" si="1">Q7/P7*100</f>
        <v>100</v>
      </c>
    </row>
    <row r="8" spans="1:19" s="63" customFormat="1" ht="13.5" customHeight="1" x14ac:dyDescent="0.2">
      <c r="A8" s="90">
        <v>3</v>
      </c>
      <c r="B8" s="199" t="s">
        <v>10</v>
      </c>
      <c r="C8" s="199"/>
      <c r="D8" s="90" t="s">
        <v>11</v>
      </c>
      <c r="E8" s="64">
        <v>50</v>
      </c>
      <c r="F8" s="64">
        <v>50</v>
      </c>
      <c r="G8" s="64">
        <v>50</v>
      </c>
      <c r="H8" s="64">
        <v>50</v>
      </c>
      <c r="I8" s="64">
        <v>50</v>
      </c>
      <c r="J8" s="64">
        <v>50</v>
      </c>
      <c r="K8" s="64">
        <v>50</v>
      </c>
      <c r="L8" s="64">
        <v>50</v>
      </c>
      <c r="M8" s="64">
        <v>50</v>
      </c>
      <c r="N8" s="64">
        <v>50</v>
      </c>
      <c r="O8" s="64">
        <v>50</v>
      </c>
      <c r="P8" s="64">
        <v>50</v>
      </c>
      <c r="Q8" s="35">
        <v>50</v>
      </c>
      <c r="R8" s="147">
        <f t="shared" si="0"/>
        <v>0</v>
      </c>
      <c r="S8" s="127">
        <f t="shared" si="1"/>
        <v>100</v>
      </c>
    </row>
    <row r="9" spans="1:19" s="63" customFormat="1" ht="18" customHeight="1" x14ac:dyDescent="0.2">
      <c r="A9" s="65">
        <v>4</v>
      </c>
      <c r="B9" s="209" t="s">
        <v>12</v>
      </c>
      <c r="C9" s="209"/>
      <c r="D9" s="9" t="s">
        <v>13</v>
      </c>
      <c r="E9" s="22">
        <f>E10+E11</f>
        <v>869</v>
      </c>
      <c r="F9" s="22">
        <v>880</v>
      </c>
      <c r="G9" s="22">
        <f>G10+G11</f>
        <v>869</v>
      </c>
      <c r="H9" s="22">
        <f>H10+H11</f>
        <v>875</v>
      </c>
      <c r="I9" s="22">
        <f>I10+I11</f>
        <v>909</v>
      </c>
      <c r="J9" s="22">
        <f>J10+J11</f>
        <v>919</v>
      </c>
      <c r="K9" s="22">
        <v>916</v>
      </c>
      <c r="L9" s="22">
        <v>938</v>
      </c>
      <c r="M9" s="22">
        <v>940</v>
      </c>
      <c r="N9" s="93">
        <f>N10+N11</f>
        <v>978</v>
      </c>
      <c r="O9" s="93">
        <v>1016</v>
      </c>
      <c r="P9" s="93">
        <v>1040</v>
      </c>
      <c r="Q9" s="38">
        <f t="shared" ref="Q9" si="2">Q10+Q11</f>
        <v>1075</v>
      </c>
      <c r="R9" s="147">
        <f t="shared" si="0"/>
        <v>35</v>
      </c>
      <c r="S9" s="127">
        <f t="shared" si="1"/>
        <v>103.36538461538463</v>
      </c>
    </row>
    <row r="10" spans="1:19" s="63" customFormat="1" ht="13.5" customHeight="1" x14ac:dyDescent="0.2">
      <c r="A10" s="90">
        <v>5</v>
      </c>
      <c r="B10" s="199" t="s">
        <v>14</v>
      </c>
      <c r="C10" s="199"/>
      <c r="D10" s="90" t="s">
        <v>13</v>
      </c>
      <c r="E10" s="11">
        <v>173</v>
      </c>
      <c r="F10" s="11">
        <v>177</v>
      </c>
      <c r="G10" s="11">
        <v>176</v>
      </c>
      <c r="H10" s="11">
        <v>178</v>
      </c>
      <c r="I10" s="11">
        <v>298</v>
      </c>
      <c r="J10" s="11">
        <v>298</v>
      </c>
      <c r="K10" s="11">
        <v>297</v>
      </c>
      <c r="L10" s="11">
        <v>206</v>
      </c>
      <c r="M10" s="11">
        <v>314</v>
      </c>
      <c r="N10" s="91">
        <v>354</v>
      </c>
      <c r="O10" s="91">
        <v>201</v>
      </c>
      <c r="P10" s="91">
        <v>203</v>
      </c>
      <c r="Q10" s="36">
        <v>386</v>
      </c>
      <c r="R10" s="147">
        <f t="shared" si="0"/>
        <v>183</v>
      </c>
      <c r="S10" s="127">
        <f t="shared" si="1"/>
        <v>190.14778325123152</v>
      </c>
    </row>
    <row r="11" spans="1:19" s="63" customFormat="1" ht="13.5" customHeight="1" x14ac:dyDescent="0.2">
      <c r="A11" s="90">
        <v>6</v>
      </c>
      <c r="B11" s="199" t="s">
        <v>15</v>
      </c>
      <c r="C11" s="199"/>
      <c r="D11" s="90" t="s">
        <v>13</v>
      </c>
      <c r="E11" s="11">
        <v>696</v>
      </c>
      <c r="F11" s="11">
        <v>703</v>
      </c>
      <c r="G11" s="11">
        <v>693</v>
      </c>
      <c r="H11" s="11">
        <v>697</v>
      </c>
      <c r="I11" s="11">
        <v>611</v>
      </c>
      <c r="J11" s="11">
        <v>621</v>
      </c>
      <c r="K11" s="11">
        <v>619</v>
      </c>
      <c r="L11" s="11">
        <v>732</v>
      </c>
      <c r="M11" s="11">
        <v>626</v>
      </c>
      <c r="N11" s="91">
        <v>624</v>
      </c>
      <c r="O11" s="91">
        <v>815</v>
      </c>
      <c r="P11" s="91">
        <v>837</v>
      </c>
      <c r="Q11" s="36">
        <v>689</v>
      </c>
      <c r="R11" s="147">
        <f t="shared" si="0"/>
        <v>-148</v>
      </c>
      <c r="S11" s="127">
        <f t="shared" si="1"/>
        <v>82.317801672640371</v>
      </c>
    </row>
    <row r="12" spans="1:19" s="63" customFormat="1" ht="13.5" customHeight="1" x14ac:dyDescent="0.2">
      <c r="A12" s="90">
        <v>7</v>
      </c>
      <c r="B12" s="199" t="s">
        <v>16</v>
      </c>
      <c r="C12" s="199"/>
      <c r="D12" s="90" t="s">
        <v>17</v>
      </c>
      <c r="E12" s="12">
        <f>E11/E9*100</f>
        <v>80.092059838895281</v>
      </c>
      <c r="F12" s="12">
        <v>79.886363636363626</v>
      </c>
      <c r="G12" s="12">
        <v>79.74683544303798</v>
      </c>
      <c r="H12" s="12">
        <v>79.657142857142858</v>
      </c>
      <c r="I12" s="12">
        <v>67.21672167216721</v>
      </c>
      <c r="J12" s="12">
        <f>J11/J9*100</f>
        <v>67.573449401523405</v>
      </c>
      <c r="K12" s="12">
        <f>K11/K9*100</f>
        <v>67.576419213973807</v>
      </c>
      <c r="L12" s="12">
        <f>L11/L9*100</f>
        <v>78.038379530916842</v>
      </c>
      <c r="M12" s="12">
        <v>66.59574468085107</v>
      </c>
      <c r="N12" s="95">
        <f t="shared" ref="N12" si="3">N11/N9*100</f>
        <v>63.803680981595093</v>
      </c>
      <c r="O12" s="95">
        <v>80.2</v>
      </c>
      <c r="P12" s="95">
        <v>80.5</v>
      </c>
      <c r="Q12" s="36">
        <f t="shared" ref="Q12" si="4">Q11/Q9*100</f>
        <v>64.093023255813947</v>
      </c>
      <c r="R12" s="147">
        <f t="shared" si="0"/>
        <v>-16.406976744186053</v>
      </c>
      <c r="S12" s="127">
        <f t="shared" si="1"/>
        <v>79.618662429582542</v>
      </c>
    </row>
    <row r="13" spans="1:19" s="63" customFormat="1" ht="13.5" customHeight="1" x14ac:dyDescent="0.2">
      <c r="A13" s="90">
        <v>8</v>
      </c>
      <c r="B13" s="199" t="s">
        <v>18</v>
      </c>
      <c r="C13" s="199"/>
      <c r="D13" s="90" t="s">
        <v>13</v>
      </c>
      <c r="E13" s="11">
        <v>108</v>
      </c>
      <c r="F13" s="11">
        <v>109</v>
      </c>
      <c r="G13" s="11">
        <v>107</v>
      </c>
      <c r="H13" s="11">
        <v>104</v>
      </c>
      <c r="I13" s="11">
        <v>138</v>
      </c>
      <c r="J13" s="11">
        <v>148</v>
      </c>
      <c r="K13" s="11">
        <v>149</v>
      </c>
      <c r="L13" s="11">
        <v>173</v>
      </c>
      <c r="M13" s="11">
        <v>176</v>
      </c>
      <c r="N13" s="91">
        <v>185</v>
      </c>
      <c r="O13" s="91">
        <v>191</v>
      </c>
      <c r="P13" s="165"/>
      <c r="Q13" s="36">
        <v>185</v>
      </c>
      <c r="R13" s="147">
        <f t="shared" si="0"/>
        <v>185</v>
      </c>
      <c r="S13" s="127" t="e">
        <f t="shared" si="1"/>
        <v>#DIV/0!</v>
      </c>
    </row>
    <row r="14" spans="1:19" s="63" customFormat="1" ht="13.5" customHeight="1" x14ac:dyDescent="0.2">
      <c r="A14" s="90">
        <v>9</v>
      </c>
      <c r="B14" s="213" t="s">
        <v>19</v>
      </c>
      <c r="C14" s="213"/>
      <c r="D14" s="90" t="s">
        <v>17</v>
      </c>
      <c r="E14" s="12">
        <f>E13/E9*100</f>
        <v>12.428078250863061</v>
      </c>
      <c r="F14" s="12">
        <v>12.386363636363637</v>
      </c>
      <c r="G14" s="12">
        <v>12.31300345224396</v>
      </c>
      <c r="H14" s="12">
        <v>11.885714285714286</v>
      </c>
      <c r="I14" s="12">
        <v>15.181518151815181</v>
      </c>
      <c r="J14" s="12">
        <f>J13/J9*100</f>
        <v>16.104461371055496</v>
      </c>
      <c r="K14" s="12">
        <f>K13/K9*100</f>
        <v>16.266375545851528</v>
      </c>
      <c r="L14" s="12">
        <f t="shared" ref="L14:N14" si="5">L13/L9*100</f>
        <v>18.443496801705759</v>
      </c>
      <c r="M14" s="12">
        <f t="shared" si="5"/>
        <v>18.723404255319149</v>
      </c>
      <c r="N14" s="94">
        <f t="shared" si="5"/>
        <v>18.916155419222903</v>
      </c>
      <c r="O14" s="94">
        <v>18.8</v>
      </c>
      <c r="P14" s="166"/>
      <c r="Q14" s="37">
        <f t="shared" ref="Q14" si="6">Q13/Q9*100</f>
        <v>17.209302325581397</v>
      </c>
      <c r="R14" s="147">
        <f t="shared" si="0"/>
        <v>17.209302325581397</v>
      </c>
      <c r="S14" s="127" t="e">
        <f t="shared" si="1"/>
        <v>#DIV/0!</v>
      </c>
    </row>
    <row r="15" spans="1:19" s="63" customFormat="1" ht="18" customHeight="1" x14ac:dyDescent="0.2">
      <c r="A15" s="90">
        <v>10</v>
      </c>
      <c r="B15" s="199" t="s">
        <v>20</v>
      </c>
      <c r="C15" s="199"/>
      <c r="D15" s="90" t="s">
        <v>13</v>
      </c>
      <c r="E15" s="11">
        <f>169+16</f>
        <v>185</v>
      </c>
      <c r="F15" s="11">
        <v>185</v>
      </c>
      <c r="G15" s="11">
        <v>189</v>
      </c>
      <c r="H15" s="11">
        <v>185</v>
      </c>
      <c r="I15" s="11">
        <v>300</v>
      </c>
      <c r="J15" s="11">
        <v>296</v>
      </c>
      <c r="K15" s="11">
        <v>296</v>
      </c>
      <c r="L15" s="11">
        <v>378</v>
      </c>
      <c r="M15" s="11">
        <v>376</v>
      </c>
      <c r="N15" s="91">
        <v>390</v>
      </c>
      <c r="O15" s="91">
        <v>405</v>
      </c>
      <c r="P15" s="165"/>
      <c r="Q15" s="36">
        <v>386</v>
      </c>
      <c r="R15" s="147">
        <f t="shared" si="0"/>
        <v>386</v>
      </c>
      <c r="S15" s="127" t="e">
        <f t="shared" si="1"/>
        <v>#DIV/0!</v>
      </c>
    </row>
    <row r="16" spans="1:19" s="63" customFormat="1" ht="13.5" customHeight="1" x14ac:dyDescent="0.2">
      <c r="A16" s="90">
        <v>11</v>
      </c>
      <c r="B16" s="213" t="s">
        <v>19</v>
      </c>
      <c r="C16" s="213"/>
      <c r="D16" s="90" t="s">
        <v>17</v>
      </c>
      <c r="E16" s="12">
        <f>E15/E9*100</f>
        <v>21.288837744533947</v>
      </c>
      <c r="F16" s="12">
        <v>21.022727272727273</v>
      </c>
      <c r="G16" s="12">
        <v>21.749136939010359</v>
      </c>
      <c r="H16" s="12">
        <v>21.142857142857142</v>
      </c>
      <c r="I16" s="12">
        <v>33.003300330032999</v>
      </c>
      <c r="J16" s="12">
        <f>J15/J9*100</f>
        <v>32.208922742110992</v>
      </c>
      <c r="K16" s="12">
        <f>K15/K9*100</f>
        <v>32.314410480349345</v>
      </c>
      <c r="L16" s="12">
        <f t="shared" ref="L16:N16" si="7">L15/L9*100</f>
        <v>40.298507462686565</v>
      </c>
      <c r="M16" s="12">
        <f t="shared" si="7"/>
        <v>40</v>
      </c>
      <c r="N16" s="94">
        <f t="shared" si="7"/>
        <v>39.877300613496928</v>
      </c>
      <c r="O16" s="94">
        <v>39.9</v>
      </c>
      <c r="P16" s="166"/>
      <c r="Q16" s="37">
        <f t="shared" ref="Q16" si="8">Q15/Q9*100</f>
        <v>35.906976744186046</v>
      </c>
      <c r="R16" s="147">
        <f t="shared" si="0"/>
        <v>35.906976744186046</v>
      </c>
      <c r="S16" s="127" t="e">
        <f t="shared" si="1"/>
        <v>#DIV/0!</v>
      </c>
    </row>
    <row r="17" spans="1:22" s="63" customFormat="1" ht="13.5" customHeight="1" x14ac:dyDescent="0.2">
      <c r="A17" s="90">
        <v>12</v>
      </c>
      <c r="B17" s="199" t="s">
        <v>21</v>
      </c>
      <c r="C17" s="199"/>
      <c r="D17" s="90" t="s">
        <v>13</v>
      </c>
      <c r="E17" s="11">
        <v>272</v>
      </c>
      <c r="F17" s="11">
        <v>314</v>
      </c>
      <c r="G17" s="11">
        <v>306</v>
      </c>
      <c r="H17" s="11">
        <v>311</v>
      </c>
      <c r="I17" s="11">
        <v>375</v>
      </c>
      <c r="J17" s="11">
        <v>450</v>
      </c>
      <c r="K17" s="11">
        <v>460</v>
      </c>
      <c r="L17" s="11"/>
      <c r="M17" s="11">
        <v>654</v>
      </c>
      <c r="N17" s="91">
        <v>658</v>
      </c>
      <c r="O17" s="91">
        <v>696</v>
      </c>
      <c r="P17" s="165"/>
      <c r="Q17" s="36">
        <v>1061</v>
      </c>
      <c r="R17" s="147">
        <f t="shared" si="0"/>
        <v>1061</v>
      </c>
      <c r="S17" s="127" t="e">
        <f t="shared" si="1"/>
        <v>#DIV/0!</v>
      </c>
    </row>
    <row r="18" spans="1:22" s="63" customFormat="1" ht="13.5" customHeight="1" x14ac:dyDescent="0.2">
      <c r="A18" s="90">
        <v>13</v>
      </c>
      <c r="B18" s="213" t="s">
        <v>19</v>
      </c>
      <c r="C18" s="213"/>
      <c r="D18" s="90" t="s">
        <v>17</v>
      </c>
      <c r="E18" s="12">
        <f>E17/E9*100</f>
        <v>31.300345224395858</v>
      </c>
      <c r="F18" s="12">
        <v>35.68181818181818</v>
      </c>
      <c r="G18" s="12">
        <v>35.212888377445339</v>
      </c>
      <c r="H18" s="12">
        <v>35.542857142857144</v>
      </c>
      <c r="I18" s="12">
        <v>41.254125412541256</v>
      </c>
      <c r="J18" s="12">
        <f>J17/J9*100</f>
        <v>48.966267682263329</v>
      </c>
      <c r="K18" s="12">
        <f>K17/K9*100</f>
        <v>50.21834061135371</v>
      </c>
      <c r="L18" s="12">
        <f t="shared" ref="L18:N18" si="9">L17/L9*100</f>
        <v>0</v>
      </c>
      <c r="M18" s="12">
        <f t="shared" si="9"/>
        <v>69.574468085106375</v>
      </c>
      <c r="N18" s="94">
        <f t="shared" si="9"/>
        <v>67.280163599182004</v>
      </c>
      <c r="O18" s="94">
        <v>68.5</v>
      </c>
      <c r="P18" s="166"/>
      <c r="Q18" s="37">
        <f t="shared" ref="Q18" si="10">Q17/Q9*100</f>
        <v>98.697674418604649</v>
      </c>
      <c r="R18" s="147">
        <f t="shared" si="0"/>
        <v>98.697674418604649</v>
      </c>
      <c r="S18" s="127" t="e">
        <f t="shared" si="1"/>
        <v>#DIV/0!</v>
      </c>
    </row>
    <row r="19" spans="1:22" s="63" customFormat="1" ht="18" customHeight="1" x14ac:dyDescent="0.2">
      <c r="A19" s="65">
        <v>14</v>
      </c>
      <c r="B19" s="209" t="s">
        <v>22</v>
      </c>
      <c r="C19" s="209"/>
      <c r="D19" s="9" t="s">
        <v>23</v>
      </c>
      <c r="E19" s="22">
        <f>E20+E21</f>
        <v>3263</v>
      </c>
      <c r="F19" s="22">
        <v>3197</v>
      </c>
      <c r="G19" s="22">
        <v>3144</v>
      </c>
      <c r="H19" s="22">
        <v>3146</v>
      </c>
      <c r="I19" s="22">
        <v>3178</v>
      </c>
      <c r="J19" s="22">
        <f>J20+J21</f>
        <v>3145</v>
      </c>
      <c r="K19" s="22">
        <v>3134</v>
      </c>
      <c r="L19" s="22">
        <v>3188</v>
      </c>
      <c r="M19" s="22">
        <v>3167</v>
      </c>
      <c r="N19" s="92">
        <f t="shared" ref="N19" si="11">N20+N21</f>
        <v>3253</v>
      </c>
      <c r="O19" s="92">
        <v>3389</v>
      </c>
      <c r="P19" s="92">
        <v>3347</v>
      </c>
      <c r="Q19" s="38">
        <f t="shared" ref="Q19" si="12">Q20+Q21</f>
        <v>3423</v>
      </c>
      <c r="R19" s="147">
        <f t="shared" si="0"/>
        <v>76</v>
      </c>
      <c r="S19" s="127">
        <f t="shared" si="1"/>
        <v>102.27069017030178</v>
      </c>
    </row>
    <row r="20" spans="1:22" s="63" customFormat="1" ht="13.5" customHeight="1" x14ac:dyDescent="0.2">
      <c r="A20" s="90">
        <v>15</v>
      </c>
      <c r="B20" s="199" t="s">
        <v>24</v>
      </c>
      <c r="C20" s="199"/>
      <c r="D20" s="90" t="s">
        <v>23</v>
      </c>
      <c r="E20" s="11">
        <v>1645</v>
      </c>
      <c r="F20" s="11">
        <v>1615</v>
      </c>
      <c r="G20" s="11">
        <v>1597</v>
      </c>
      <c r="H20" s="11">
        <v>1600</v>
      </c>
      <c r="I20" s="11">
        <v>1613</v>
      </c>
      <c r="J20" s="11">
        <v>1606</v>
      </c>
      <c r="K20" s="11">
        <v>1631</v>
      </c>
      <c r="L20" s="11">
        <v>1682</v>
      </c>
      <c r="M20" s="11">
        <v>1655</v>
      </c>
      <c r="N20" s="11">
        <v>1701</v>
      </c>
      <c r="O20" s="11">
        <v>1812</v>
      </c>
      <c r="P20" s="11">
        <v>1783</v>
      </c>
      <c r="Q20" s="36">
        <v>1839</v>
      </c>
      <c r="R20" s="147">
        <f t="shared" si="0"/>
        <v>56</v>
      </c>
      <c r="S20" s="127">
        <f t="shared" si="1"/>
        <v>103.14077397644419</v>
      </c>
    </row>
    <row r="21" spans="1:22" s="63" customFormat="1" ht="13.5" customHeight="1" x14ac:dyDescent="0.2">
      <c r="A21" s="90">
        <v>16</v>
      </c>
      <c r="B21" s="199" t="s">
        <v>25</v>
      </c>
      <c r="C21" s="199"/>
      <c r="D21" s="90" t="s">
        <v>23</v>
      </c>
      <c r="E21" s="11">
        <v>1618</v>
      </c>
      <c r="F21" s="11">
        <v>1582</v>
      </c>
      <c r="G21" s="11">
        <v>1547</v>
      </c>
      <c r="H21" s="11">
        <v>1546</v>
      </c>
      <c r="I21" s="11">
        <v>1565</v>
      </c>
      <c r="J21" s="11">
        <v>1539</v>
      </c>
      <c r="K21" s="11">
        <v>1503</v>
      </c>
      <c r="L21" s="11">
        <v>1506</v>
      </c>
      <c r="M21" s="11">
        <v>1512</v>
      </c>
      <c r="N21" s="11">
        <v>1552</v>
      </c>
      <c r="O21" s="11">
        <v>1577</v>
      </c>
      <c r="P21" s="11">
        <v>1564</v>
      </c>
      <c r="Q21" s="36">
        <v>1584</v>
      </c>
      <c r="R21" s="147">
        <f t="shared" si="0"/>
        <v>20</v>
      </c>
      <c r="S21" s="127">
        <f t="shared" si="1"/>
        <v>101.27877237851663</v>
      </c>
    </row>
    <row r="22" spans="1:22" s="63" customFormat="1" ht="13.5" customHeight="1" x14ac:dyDescent="0.2">
      <c r="A22" s="90">
        <v>17</v>
      </c>
      <c r="B22" s="199" t="s">
        <v>26</v>
      </c>
      <c r="C22" s="199"/>
      <c r="D22" s="90" t="s">
        <v>23</v>
      </c>
      <c r="E22" s="11">
        <v>639</v>
      </c>
      <c r="F22" s="11">
        <v>631</v>
      </c>
      <c r="G22" s="11">
        <v>638</v>
      </c>
      <c r="H22" s="11">
        <v>643</v>
      </c>
      <c r="I22" s="11">
        <v>1101</v>
      </c>
      <c r="J22" s="11">
        <v>1075</v>
      </c>
      <c r="K22" s="11">
        <v>1066</v>
      </c>
      <c r="L22" s="11">
        <v>693</v>
      </c>
      <c r="M22" s="11">
        <v>1053</v>
      </c>
      <c r="N22" s="11">
        <v>1129</v>
      </c>
      <c r="O22" s="11">
        <v>683</v>
      </c>
      <c r="P22" s="11">
        <v>677</v>
      </c>
      <c r="Q22" s="36">
        <v>1294</v>
      </c>
      <c r="R22" s="147">
        <f t="shared" si="0"/>
        <v>617</v>
      </c>
      <c r="S22" s="127">
        <f t="shared" si="1"/>
        <v>191.13737075332349</v>
      </c>
      <c r="U22" s="118"/>
      <c r="V22" s="5"/>
    </row>
    <row r="23" spans="1:22" s="63" customFormat="1" ht="13.5" customHeight="1" x14ac:dyDescent="0.2">
      <c r="A23" s="90">
        <v>18</v>
      </c>
      <c r="B23" s="212" t="s">
        <v>15</v>
      </c>
      <c r="C23" s="212"/>
      <c r="D23" s="90" t="s">
        <v>23</v>
      </c>
      <c r="E23" s="11">
        <v>2624</v>
      </c>
      <c r="F23" s="11">
        <v>2566</v>
      </c>
      <c r="G23" s="11">
        <v>2506</v>
      </c>
      <c r="H23" s="11">
        <v>2503</v>
      </c>
      <c r="I23" s="11">
        <v>2077</v>
      </c>
      <c r="J23" s="11">
        <v>2070</v>
      </c>
      <c r="K23" s="11">
        <v>2068</v>
      </c>
      <c r="L23" s="11">
        <v>2495</v>
      </c>
      <c r="M23" s="11">
        <v>2114</v>
      </c>
      <c r="N23" s="11">
        <v>2124</v>
      </c>
      <c r="O23" s="11">
        <v>2706</v>
      </c>
      <c r="P23" s="11">
        <v>2670</v>
      </c>
      <c r="Q23" s="36">
        <v>2129</v>
      </c>
      <c r="R23" s="147">
        <f t="shared" si="0"/>
        <v>-541</v>
      </c>
      <c r="S23" s="127">
        <f t="shared" si="1"/>
        <v>79.737827715355806</v>
      </c>
      <c r="U23" s="5"/>
      <c r="V23" s="5"/>
    </row>
    <row r="24" spans="1:22" s="28" customFormat="1" ht="13.5" customHeight="1" x14ac:dyDescent="0.2">
      <c r="A24" s="90">
        <v>19</v>
      </c>
      <c r="B24" s="199" t="s">
        <v>27</v>
      </c>
      <c r="C24" s="199"/>
      <c r="D24" s="90" t="s">
        <v>23</v>
      </c>
      <c r="E24" s="66">
        <v>982</v>
      </c>
      <c r="F24" s="66">
        <v>962</v>
      </c>
      <c r="G24" s="66">
        <v>908</v>
      </c>
      <c r="H24" s="11">
        <v>921</v>
      </c>
      <c r="I24" s="11">
        <v>937</v>
      </c>
      <c r="J24" s="11">
        <v>925</v>
      </c>
      <c r="K24" s="11">
        <v>916</v>
      </c>
      <c r="L24" s="11">
        <v>919</v>
      </c>
      <c r="M24" s="11">
        <v>915</v>
      </c>
      <c r="N24" s="11">
        <v>951</v>
      </c>
      <c r="O24" s="11">
        <v>995</v>
      </c>
      <c r="P24" s="11">
        <v>999</v>
      </c>
      <c r="Q24" s="36">
        <v>1036</v>
      </c>
      <c r="R24" s="147">
        <f t="shared" si="0"/>
        <v>37</v>
      </c>
      <c r="S24" s="127">
        <f t="shared" si="1"/>
        <v>103.7037037037037</v>
      </c>
      <c r="U24" s="118"/>
      <c r="V24" s="5"/>
    </row>
    <row r="25" spans="1:22" s="28" customFormat="1" ht="13.5" customHeight="1" x14ac:dyDescent="0.2">
      <c r="A25" s="90">
        <v>20</v>
      </c>
      <c r="B25" s="211" t="s">
        <v>28</v>
      </c>
      <c r="C25" s="211"/>
      <c r="D25" s="90" t="s">
        <v>23</v>
      </c>
      <c r="E25" s="66">
        <v>2149</v>
      </c>
      <c r="F25" s="66">
        <v>2112</v>
      </c>
      <c r="G25" s="66">
        <v>2109</v>
      </c>
      <c r="H25" s="11">
        <v>2094</v>
      </c>
      <c r="I25" s="11">
        <v>2102</v>
      </c>
      <c r="J25" s="11">
        <v>2078</v>
      </c>
      <c r="K25" s="11">
        <v>2068</v>
      </c>
      <c r="L25" s="11">
        <v>2120</v>
      </c>
      <c r="M25" s="11">
        <v>2097</v>
      </c>
      <c r="N25" s="11">
        <v>2122</v>
      </c>
      <c r="O25" s="11">
        <v>2212</v>
      </c>
      <c r="P25" s="11">
        <v>2151</v>
      </c>
      <c r="Q25" s="36">
        <v>1093</v>
      </c>
      <c r="R25" s="147">
        <f t="shared" si="0"/>
        <v>-1058</v>
      </c>
      <c r="S25" s="127">
        <f t="shared" si="1"/>
        <v>50.813575081357513</v>
      </c>
    </row>
    <row r="26" spans="1:22" s="28" customFormat="1" ht="13.5" customHeight="1" x14ac:dyDescent="0.2">
      <c r="A26" s="90">
        <v>21</v>
      </c>
      <c r="B26" s="211" t="s">
        <v>29</v>
      </c>
      <c r="C26" s="211"/>
      <c r="D26" s="90" t="s">
        <v>23</v>
      </c>
      <c r="E26" s="11">
        <v>132</v>
      </c>
      <c r="F26" s="11">
        <v>123</v>
      </c>
      <c r="G26" s="11">
        <v>127</v>
      </c>
      <c r="H26" s="11">
        <v>131</v>
      </c>
      <c r="I26" s="11">
        <v>139</v>
      </c>
      <c r="J26" s="11">
        <v>142</v>
      </c>
      <c r="K26" s="11">
        <v>150</v>
      </c>
      <c r="L26" s="11">
        <v>149</v>
      </c>
      <c r="M26" s="11">
        <v>155</v>
      </c>
      <c r="N26" s="11">
        <v>180</v>
      </c>
      <c r="O26" s="11">
        <v>182</v>
      </c>
      <c r="P26" s="11">
        <v>197</v>
      </c>
      <c r="Q26" s="36">
        <v>206</v>
      </c>
      <c r="R26" s="147">
        <f t="shared" si="0"/>
        <v>9</v>
      </c>
      <c r="S26" s="127">
        <f t="shared" si="1"/>
        <v>104.56852791878173</v>
      </c>
    </row>
    <row r="27" spans="1:22" s="28" customFormat="1" ht="13.5" customHeight="1" x14ac:dyDescent="0.2">
      <c r="A27" s="90">
        <v>22</v>
      </c>
      <c r="B27" s="199" t="s">
        <v>30</v>
      </c>
      <c r="C27" s="199"/>
      <c r="D27" s="90" t="s">
        <v>23</v>
      </c>
      <c r="E27" s="11">
        <v>6</v>
      </c>
      <c r="F27" s="11">
        <v>5</v>
      </c>
      <c r="G27" s="11">
        <v>6</v>
      </c>
      <c r="H27" s="11">
        <v>5</v>
      </c>
      <c r="I27" s="11">
        <v>7</v>
      </c>
      <c r="J27" s="11">
        <v>6</v>
      </c>
      <c r="K27" s="11">
        <v>5</v>
      </c>
      <c r="L27" s="11">
        <v>4</v>
      </c>
      <c r="M27" s="11">
        <v>3</v>
      </c>
      <c r="N27" s="11">
        <v>2</v>
      </c>
      <c r="O27" s="11">
        <v>0</v>
      </c>
      <c r="P27" s="11">
        <v>2</v>
      </c>
      <c r="Q27" s="36">
        <v>2</v>
      </c>
      <c r="R27" s="147">
        <f t="shared" si="0"/>
        <v>0</v>
      </c>
      <c r="S27" s="127">
        <f t="shared" si="1"/>
        <v>100</v>
      </c>
    </row>
    <row r="28" spans="1:22" s="28" customFormat="1" ht="13.5" customHeight="1" x14ac:dyDescent="0.2">
      <c r="A28" s="90">
        <v>23</v>
      </c>
      <c r="B28" s="199" t="s">
        <v>31</v>
      </c>
      <c r="C28" s="199"/>
      <c r="D28" s="90" t="s">
        <v>23</v>
      </c>
      <c r="E28" s="11">
        <v>80</v>
      </c>
      <c r="F28" s="11">
        <v>87</v>
      </c>
      <c r="G28" s="11">
        <v>73</v>
      </c>
      <c r="H28" s="11">
        <v>51</v>
      </c>
      <c r="I28" s="11">
        <v>35</v>
      </c>
      <c r="J28" s="11">
        <v>42</v>
      </c>
      <c r="K28" s="11">
        <v>46</v>
      </c>
      <c r="L28" s="11">
        <v>43</v>
      </c>
      <c r="M28" s="11">
        <v>46</v>
      </c>
      <c r="N28" s="11">
        <v>39</v>
      </c>
      <c r="O28" s="11">
        <v>37</v>
      </c>
      <c r="P28" s="11">
        <v>36</v>
      </c>
      <c r="Q28" s="36">
        <v>39</v>
      </c>
      <c r="R28" s="147">
        <f t="shared" si="0"/>
        <v>3</v>
      </c>
      <c r="S28" s="127">
        <f t="shared" si="1"/>
        <v>108.33333333333333</v>
      </c>
    </row>
    <row r="29" spans="1:22" s="28" customFormat="1" ht="13.5" customHeight="1" x14ac:dyDescent="0.2">
      <c r="A29" s="90">
        <v>24</v>
      </c>
      <c r="B29" s="199" t="s">
        <v>32</v>
      </c>
      <c r="C29" s="199"/>
      <c r="D29" s="90" t="s">
        <v>23</v>
      </c>
      <c r="E29" s="11">
        <v>102</v>
      </c>
      <c r="F29" s="11">
        <v>109</v>
      </c>
      <c r="G29" s="11">
        <v>72</v>
      </c>
      <c r="H29" s="11">
        <v>96</v>
      </c>
      <c r="I29" s="11">
        <v>108</v>
      </c>
      <c r="J29" s="11">
        <v>142</v>
      </c>
      <c r="K29" s="11">
        <v>135</v>
      </c>
      <c r="L29" s="11">
        <v>134</v>
      </c>
      <c r="M29" s="11">
        <v>127</v>
      </c>
      <c r="N29" s="11">
        <v>121</v>
      </c>
      <c r="O29" s="11">
        <v>105</v>
      </c>
      <c r="P29" s="11">
        <v>104</v>
      </c>
      <c r="Q29" s="36">
        <v>102</v>
      </c>
      <c r="R29" s="147">
        <f t="shared" si="0"/>
        <v>-2</v>
      </c>
      <c r="S29" s="127">
        <f t="shared" si="1"/>
        <v>98.076923076923066</v>
      </c>
    </row>
    <row r="30" spans="1:22" s="28" customFormat="1" ht="13.5" customHeight="1" x14ac:dyDescent="0.2">
      <c r="A30" s="90">
        <v>25</v>
      </c>
      <c r="B30" s="199" t="s">
        <v>33</v>
      </c>
      <c r="C30" s="199"/>
      <c r="D30" s="90" t="s">
        <v>23</v>
      </c>
      <c r="E30" s="11">
        <v>9</v>
      </c>
      <c r="F30" s="11">
        <v>18</v>
      </c>
      <c r="G30" s="11">
        <v>31</v>
      </c>
      <c r="H30" s="11">
        <v>17</v>
      </c>
      <c r="I30" s="11">
        <v>16</v>
      </c>
      <c r="J30" s="11">
        <v>21</v>
      </c>
      <c r="K30" s="11">
        <v>29</v>
      </c>
      <c r="L30" s="11">
        <v>27</v>
      </c>
      <c r="M30" s="11">
        <v>16</v>
      </c>
      <c r="N30" s="11">
        <v>42</v>
      </c>
      <c r="O30" s="11">
        <v>35</v>
      </c>
      <c r="P30" s="154"/>
      <c r="Q30" s="7">
        <v>108</v>
      </c>
      <c r="R30" s="147">
        <f t="shared" si="0"/>
        <v>108</v>
      </c>
      <c r="S30" s="127" t="e">
        <f t="shared" si="1"/>
        <v>#DIV/0!</v>
      </c>
    </row>
    <row r="31" spans="1:22" s="28" customFormat="1" ht="13.5" customHeight="1" x14ac:dyDescent="0.2">
      <c r="A31" s="90">
        <v>26</v>
      </c>
      <c r="B31" s="199" t="s">
        <v>34</v>
      </c>
      <c r="C31" s="199"/>
      <c r="D31" s="90" t="s">
        <v>23</v>
      </c>
      <c r="E31" s="11">
        <v>41</v>
      </c>
      <c r="F31" s="11">
        <v>64</v>
      </c>
      <c r="G31" s="11">
        <v>84</v>
      </c>
      <c r="H31" s="11">
        <v>43</v>
      </c>
      <c r="I31" s="11">
        <v>26</v>
      </c>
      <c r="J31" s="11">
        <v>20</v>
      </c>
      <c r="K31" s="11">
        <v>55</v>
      </c>
      <c r="L31" s="11">
        <v>22</v>
      </c>
      <c r="M31" s="11">
        <v>31</v>
      </c>
      <c r="N31" s="11">
        <v>13</v>
      </c>
      <c r="O31" s="11">
        <v>15</v>
      </c>
      <c r="P31" s="154"/>
      <c r="Q31" s="7"/>
      <c r="R31" s="147">
        <f t="shared" si="0"/>
        <v>0</v>
      </c>
      <c r="S31" s="127" t="e">
        <f t="shared" si="1"/>
        <v>#DIV/0!</v>
      </c>
    </row>
    <row r="32" spans="1:22" s="98" customFormat="1" ht="13.5" customHeight="1" x14ac:dyDescent="0.2">
      <c r="A32" s="96">
        <v>27</v>
      </c>
      <c r="B32" s="210" t="s">
        <v>35</v>
      </c>
      <c r="C32" s="210"/>
      <c r="D32" s="96" t="s">
        <v>23</v>
      </c>
      <c r="E32" s="104">
        <v>1567</v>
      </c>
      <c r="F32" s="104">
        <v>1542</v>
      </c>
      <c r="G32" s="104">
        <v>1503</v>
      </c>
      <c r="H32" s="104">
        <v>1571</v>
      </c>
      <c r="I32" s="104">
        <v>1431</v>
      </c>
      <c r="J32" s="104">
        <v>1474</v>
      </c>
      <c r="K32" s="104">
        <v>1459</v>
      </c>
      <c r="L32" s="160"/>
      <c r="M32" s="104">
        <v>1504</v>
      </c>
      <c r="N32" s="104">
        <v>1535</v>
      </c>
      <c r="O32" s="160"/>
      <c r="P32" s="160"/>
      <c r="Q32" s="175"/>
      <c r="R32" s="147">
        <f t="shared" si="0"/>
        <v>0</v>
      </c>
      <c r="S32" s="127" t="e">
        <f t="shared" si="1"/>
        <v>#DIV/0!</v>
      </c>
    </row>
    <row r="33" spans="1:19" s="28" customFormat="1" ht="13.5" customHeight="1" x14ac:dyDescent="0.2">
      <c r="A33" s="90">
        <v>28</v>
      </c>
      <c r="B33" s="199" t="s">
        <v>36</v>
      </c>
      <c r="C33" s="199"/>
      <c r="D33" s="90" t="s">
        <v>23</v>
      </c>
      <c r="E33" s="11">
        <v>9</v>
      </c>
      <c r="F33" s="11">
        <v>10</v>
      </c>
      <c r="G33" s="11">
        <v>23</v>
      </c>
      <c r="H33" s="11">
        <v>33</v>
      </c>
      <c r="I33" s="11">
        <v>43</v>
      </c>
      <c r="J33" s="11">
        <v>36</v>
      </c>
      <c r="K33" s="11">
        <v>33</v>
      </c>
      <c r="L33" s="11">
        <v>10</v>
      </c>
      <c r="M33" s="11">
        <v>21</v>
      </c>
      <c r="N33" s="11">
        <v>56</v>
      </c>
      <c r="O33" s="11">
        <v>92</v>
      </c>
      <c r="P33" s="11">
        <v>65</v>
      </c>
      <c r="Q33" s="36">
        <v>55</v>
      </c>
      <c r="R33" s="147">
        <f t="shared" si="0"/>
        <v>-10</v>
      </c>
      <c r="S33" s="127">
        <f t="shared" si="1"/>
        <v>84.615384615384613</v>
      </c>
    </row>
    <row r="34" spans="1:19" s="28" customFormat="1" ht="13.5" customHeight="1" x14ac:dyDescent="0.2">
      <c r="A34" s="90">
        <v>29</v>
      </c>
      <c r="B34" s="199" t="s">
        <v>37</v>
      </c>
      <c r="C34" s="199"/>
      <c r="D34" s="90" t="s">
        <v>23</v>
      </c>
      <c r="E34" s="11">
        <v>205</v>
      </c>
      <c r="F34" s="11">
        <v>243</v>
      </c>
      <c r="G34" s="11">
        <v>173</v>
      </c>
      <c r="H34" s="11">
        <v>210</v>
      </c>
      <c r="I34" s="11">
        <v>102</v>
      </c>
      <c r="J34" s="11">
        <v>110</v>
      </c>
      <c r="K34" s="11">
        <v>134</v>
      </c>
      <c r="L34" s="11">
        <v>59</v>
      </c>
      <c r="M34" s="11">
        <v>140</v>
      </c>
      <c r="N34" s="11">
        <v>237</v>
      </c>
      <c r="O34" s="11">
        <v>154</v>
      </c>
      <c r="P34" s="11">
        <v>162</v>
      </c>
      <c r="Q34" s="36">
        <v>157</v>
      </c>
      <c r="R34" s="147">
        <f t="shared" si="0"/>
        <v>-5</v>
      </c>
      <c r="S34" s="127">
        <f t="shared" si="1"/>
        <v>96.913580246913583</v>
      </c>
    </row>
    <row r="35" spans="1:19" s="28" customFormat="1" ht="19.5" customHeight="1" x14ac:dyDescent="0.2">
      <c r="A35" s="90">
        <v>30</v>
      </c>
      <c r="B35" s="199" t="s">
        <v>38</v>
      </c>
      <c r="C35" s="199"/>
      <c r="D35" s="90" t="s">
        <v>23</v>
      </c>
      <c r="E35" s="11">
        <v>164</v>
      </c>
      <c r="F35" s="11">
        <v>209</v>
      </c>
      <c r="G35" s="11">
        <v>154</v>
      </c>
      <c r="H35" s="11">
        <v>186</v>
      </c>
      <c r="I35" s="11">
        <v>100</v>
      </c>
      <c r="J35" s="11">
        <v>29</v>
      </c>
      <c r="K35" s="11">
        <v>95</v>
      </c>
      <c r="L35" s="11">
        <v>26</v>
      </c>
      <c r="M35" s="11">
        <v>44</v>
      </c>
      <c r="N35" s="11">
        <v>83</v>
      </c>
      <c r="O35" s="11">
        <v>41</v>
      </c>
      <c r="P35" s="11">
        <v>109</v>
      </c>
      <c r="Q35" s="36">
        <v>110</v>
      </c>
      <c r="R35" s="147">
        <f t="shared" si="0"/>
        <v>1</v>
      </c>
      <c r="S35" s="127">
        <f t="shared" si="1"/>
        <v>100.91743119266054</v>
      </c>
    </row>
    <row r="36" spans="1:19" s="28" customFormat="1" ht="13.5" customHeight="1" x14ac:dyDescent="0.2">
      <c r="A36" s="90">
        <v>31</v>
      </c>
      <c r="B36" s="199" t="s">
        <v>39</v>
      </c>
      <c r="C36" s="199"/>
      <c r="D36" s="90" t="s">
        <v>40</v>
      </c>
      <c r="E36" s="25">
        <v>224.3</v>
      </c>
      <c r="F36" s="25">
        <v>254.1</v>
      </c>
      <c r="G36" s="25">
        <v>380.7</v>
      </c>
      <c r="H36" s="25">
        <v>413.9</v>
      </c>
      <c r="I36" s="25">
        <v>711.1</v>
      </c>
      <c r="J36" s="25">
        <v>924</v>
      </c>
      <c r="K36" s="25">
        <v>1057.5999999999999</v>
      </c>
      <c r="L36" s="25">
        <v>1233.2</v>
      </c>
      <c r="M36" s="25">
        <v>917.2</v>
      </c>
      <c r="N36" s="25">
        <v>1519.1</v>
      </c>
      <c r="O36" s="25">
        <v>1849.4</v>
      </c>
      <c r="P36" s="25">
        <v>2268.5</v>
      </c>
      <c r="Q36" s="42"/>
      <c r="R36" s="147">
        <f t="shared" si="0"/>
        <v>-2268.5</v>
      </c>
      <c r="S36" s="127">
        <f t="shared" si="1"/>
        <v>0</v>
      </c>
    </row>
    <row r="37" spans="1:19" s="28" customFormat="1" ht="13.5" customHeight="1" x14ac:dyDescent="0.2">
      <c r="A37" s="90">
        <v>32</v>
      </c>
      <c r="B37" s="208" t="s">
        <v>41</v>
      </c>
      <c r="C37" s="208"/>
      <c r="D37" s="90" t="s">
        <v>40</v>
      </c>
      <c r="E37" s="25">
        <v>520.6</v>
      </c>
      <c r="F37" s="25">
        <v>547.5</v>
      </c>
      <c r="G37" s="25">
        <v>675.5</v>
      </c>
      <c r="H37" s="25">
        <v>1483.9</v>
      </c>
      <c r="I37" s="25">
        <v>1893.8</v>
      </c>
      <c r="J37" s="25">
        <v>2796.4</v>
      </c>
      <c r="K37" s="25">
        <v>3674.5</v>
      </c>
      <c r="L37" s="25">
        <v>3806.2</v>
      </c>
      <c r="M37" s="25">
        <v>3617.1</v>
      </c>
      <c r="N37" s="25">
        <v>4130.2</v>
      </c>
      <c r="O37" s="25">
        <v>5072.8</v>
      </c>
      <c r="P37" s="25">
        <v>5300.3</v>
      </c>
      <c r="Q37" s="42"/>
      <c r="R37" s="147">
        <f t="shared" si="0"/>
        <v>-5300.3</v>
      </c>
      <c r="S37" s="127">
        <f t="shared" si="1"/>
        <v>0</v>
      </c>
    </row>
    <row r="38" spans="1:19" s="28" customFormat="1" ht="13.5" customHeight="1" x14ac:dyDescent="0.2">
      <c r="A38" s="90">
        <v>33</v>
      </c>
      <c r="B38" s="199" t="s">
        <v>42</v>
      </c>
      <c r="C38" s="199"/>
      <c r="D38" s="90" t="s">
        <v>40</v>
      </c>
      <c r="E38" s="25">
        <v>25.1</v>
      </c>
      <c r="F38" s="25">
        <v>54.5</v>
      </c>
      <c r="G38" s="25">
        <v>56.5</v>
      </c>
      <c r="H38" s="25">
        <v>83</v>
      </c>
      <c r="I38" s="25">
        <v>94.6</v>
      </c>
      <c r="J38" s="25">
        <v>154.9</v>
      </c>
      <c r="K38" s="25">
        <v>146.19999999999999</v>
      </c>
      <c r="L38" s="25">
        <v>166.9</v>
      </c>
      <c r="M38" s="25">
        <v>165.4</v>
      </c>
      <c r="N38" s="25">
        <v>225</v>
      </c>
      <c r="O38" s="25">
        <v>1861.1</v>
      </c>
      <c r="P38" s="25">
        <v>2958.2</v>
      </c>
      <c r="Q38" s="42">
        <v>5163</v>
      </c>
      <c r="R38" s="147">
        <f t="shared" si="0"/>
        <v>2204.8000000000002</v>
      </c>
      <c r="S38" s="127">
        <f t="shared" si="1"/>
        <v>174.53180988438916</v>
      </c>
    </row>
    <row r="39" spans="1:19" s="28" customFormat="1" ht="13.5" customHeight="1" x14ac:dyDescent="0.2">
      <c r="A39" s="90">
        <v>34</v>
      </c>
      <c r="B39" s="208" t="s">
        <v>43</v>
      </c>
      <c r="C39" s="208"/>
      <c r="D39" s="90" t="s">
        <v>40</v>
      </c>
      <c r="E39" s="25">
        <v>120.1</v>
      </c>
      <c r="F39" s="25">
        <v>137.80000000000001</v>
      </c>
      <c r="G39" s="25">
        <v>128.5</v>
      </c>
      <c r="H39" s="25">
        <v>173.8</v>
      </c>
      <c r="I39" s="25">
        <v>235.1</v>
      </c>
      <c r="J39" s="25">
        <v>1584.6</v>
      </c>
      <c r="K39" s="25">
        <v>1930.5</v>
      </c>
      <c r="L39" s="25">
        <v>1533.7</v>
      </c>
      <c r="M39" s="25">
        <v>2279</v>
      </c>
      <c r="N39" s="25">
        <v>3145.9</v>
      </c>
      <c r="O39" s="25">
        <v>2173.9</v>
      </c>
      <c r="P39" s="25">
        <v>2891.3</v>
      </c>
      <c r="Q39" s="42">
        <v>4120.5</v>
      </c>
      <c r="R39" s="147">
        <f t="shared" si="0"/>
        <v>1229.1999999999998</v>
      </c>
      <c r="S39" s="127">
        <f t="shared" si="1"/>
        <v>142.51374814097463</v>
      </c>
    </row>
    <row r="40" spans="1:19" s="28" customFormat="1" ht="18" customHeight="1" x14ac:dyDescent="0.2">
      <c r="A40" s="65">
        <v>35</v>
      </c>
      <c r="B40" s="209" t="s">
        <v>44</v>
      </c>
      <c r="C40" s="209"/>
      <c r="D40" s="9" t="s">
        <v>13</v>
      </c>
      <c r="E40" s="22">
        <v>692</v>
      </c>
      <c r="F40" s="22">
        <v>688</v>
      </c>
      <c r="G40" s="22">
        <v>692</v>
      </c>
      <c r="H40" s="22">
        <v>697</v>
      </c>
      <c r="I40" s="22">
        <v>696</v>
      </c>
      <c r="J40" s="22">
        <f>J41+J43+J45+J47</f>
        <v>686</v>
      </c>
      <c r="K40" s="22">
        <v>698</v>
      </c>
      <c r="L40" s="10">
        <f>L41+L43+L45+L47</f>
        <v>693</v>
      </c>
      <c r="M40" s="10">
        <v>727</v>
      </c>
      <c r="N40" s="10">
        <v>775</v>
      </c>
      <c r="O40" s="10">
        <v>822</v>
      </c>
      <c r="P40" s="10">
        <v>841</v>
      </c>
      <c r="Q40" s="153">
        <v>898</v>
      </c>
      <c r="R40" s="147">
        <f t="shared" si="0"/>
        <v>57</v>
      </c>
      <c r="S40" s="127">
        <f t="shared" si="1"/>
        <v>106.77764565992867</v>
      </c>
    </row>
    <row r="41" spans="1:19" s="28" customFormat="1" ht="13.5" customHeight="1" x14ac:dyDescent="0.2">
      <c r="A41" s="90">
        <v>36</v>
      </c>
      <c r="B41" s="202" t="s">
        <v>45</v>
      </c>
      <c r="C41" s="19" t="s">
        <v>12</v>
      </c>
      <c r="D41" s="90" t="s">
        <v>13</v>
      </c>
      <c r="E41" s="11">
        <v>455</v>
      </c>
      <c r="F41" s="11">
        <v>437</v>
      </c>
      <c r="G41" s="11">
        <v>429</v>
      </c>
      <c r="H41" s="11">
        <v>418</v>
      </c>
      <c r="I41" s="11">
        <v>388</v>
      </c>
      <c r="J41" s="11">
        <v>367</v>
      </c>
      <c r="K41" s="11">
        <v>343</v>
      </c>
      <c r="L41" s="7">
        <v>335</v>
      </c>
      <c r="M41" s="7">
        <v>365</v>
      </c>
      <c r="N41" s="7">
        <v>360</v>
      </c>
      <c r="O41" s="7">
        <v>359</v>
      </c>
      <c r="P41" s="7">
        <v>343</v>
      </c>
      <c r="Q41" s="109">
        <v>358</v>
      </c>
      <c r="R41" s="147">
        <f t="shared" si="0"/>
        <v>15</v>
      </c>
      <c r="S41" s="127">
        <f t="shared" si="1"/>
        <v>104.3731778425656</v>
      </c>
    </row>
    <row r="42" spans="1:19" s="28" customFormat="1" ht="13.5" customHeight="1" x14ac:dyDescent="0.2">
      <c r="A42" s="90">
        <v>37</v>
      </c>
      <c r="B42" s="202"/>
      <c r="C42" s="19" t="s">
        <v>46</v>
      </c>
      <c r="D42" s="90" t="s">
        <v>17</v>
      </c>
      <c r="E42" s="25">
        <f>E41/E40*100</f>
        <v>65.751445086705203</v>
      </c>
      <c r="F42" s="25">
        <v>63.517441860465119</v>
      </c>
      <c r="G42" s="25">
        <v>61.994219653179194</v>
      </c>
      <c r="H42" s="25">
        <v>59.9713055954089</v>
      </c>
      <c r="I42" s="25">
        <v>55.747126436781613</v>
      </c>
      <c r="J42" s="25">
        <f>J41/J40*100</f>
        <v>53.498542274052475</v>
      </c>
      <c r="K42" s="25">
        <f>K41/K40*100</f>
        <v>49.140401146131808</v>
      </c>
      <c r="L42" s="18">
        <f>L41/L40*100</f>
        <v>48.340548340548338</v>
      </c>
      <c r="M42" s="18">
        <f>M41/M40*100</f>
        <v>50.20632737276479</v>
      </c>
      <c r="N42" s="18">
        <f>N41/N40*100</f>
        <v>46.451612903225808</v>
      </c>
      <c r="O42" s="18">
        <f t="shared" ref="O42:Q42" si="13">O41/O40*100</f>
        <v>43.673965936739663</v>
      </c>
      <c r="P42" s="18">
        <f t="shared" si="13"/>
        <v>40.784780023781217</v>
      </c>
      <c r="Q42" s="159">
        <f t="shared" si="13"/>
        <v>39.866369710467708</v>
      </c>
      <c r="R42" s="147">
        <f t="shared" si="0"/>
        <v>-0.9184103133135082</v>
      </c>
      <c r="S42" s="127">
        <f t="shared" si="1"/>
        <v>97.748154304674458</v>
      </c>
    </row>
    <row r="43" spans="1:19" s="28" customFormat="1" ht="13.5" customHeight="1" x14ac:dyDescent="0.2">
      <c r="A43" s="90">
        <v>38</v>
      </c>
      <c r="B43" s="202" t="s">
        <v>47</v>
      </c>
      <c r="C43" s="19" t="s">
        <v>12</v>
      </c>
      <c r="D43" s="90" t="s">
        <v>13</v>
      </c>
      <c r="E43" s="11">
        <v>162</v>
      </c>
      <c r="F43" s="11">
        <v>162</v>
      </c>
      <c r="G43" s="11">
        <v>173</v>
      </c>
      <c r="H43" s="11">
        <v>178</v>
      </c>
      <c r="I43" s="11">
        <v>201</v>
      </c>
      <c r="J43" s="11">
        <v>201</v>
      </c>
      <c r="K43" s="11">
        <v>214</v>
      </c>
      <c r="L43" s="7">
        <v>218</v>
      </c>
      <c r="M43" s="7">
        <v>218</v>
      </c>
      <c r="N43" s="7">
        <v>223</v>
      </c>
      <c r="O43" s="7">
        <v>223</v>
      </c>
      <c r="P43" s="7">
        <v>238</v>
      </c>
      <c r="Q43" s="109">
        <v>273</v>
      </c>
      <c r="R43" s="147">
        <f t="shared" si="0"/>
        <v>35</v>
      </c>
      <c r="S43" s="127">
        <f t="shared" si="1"/>
        <v>114.70588235294117</v>
      </c>
    </row>
    <row r="44" spans="1:19" s="28" customFormat="1" ht="13.5" customHeight="1" x14ac:dyDescent="0.2">
      <c r="A44" s="90">
        <v>39</v>
      </c>
      <c r="B44" s="202"/>
      <c r="C44" s="19" t="s">
        <v>46</v>
      </c>
      <c r="D44" s="90" t="s">
        <v>17</v>
      </c>
      <c r="E44" s="25">
        <f>E43/E40*100</f>
        <v>23.410404624277454</v>
      </c>
      <c r="F44" s="25">
        <v>23.546511627906977</v>
      </c>
      <c r="G44" s="25">
        <v>25</v>
      </c>
      <c r="H44" s="25">
        <v>25.538020086083215</v>
      </c>
      <c r="I44" s="25">
        <v>28.879310344827587</v>
      </c>
      <c r="J44" s="25">
        <f>J43/J40*100</f>
        <v>29.300291545189506</v>
      </c>
      <c r="K44" s="25">
        <f>K43/K40*100</f>
        <v>30.659025787965614</v>
      </c>
      <c r="L44" s="18">
        <f>L43/L40*100</f>
        <v>31.457431457431458</v>
      </c>
      <c r="M44" s="18">
        <f>M43/M40*100</f>
        <v>29.98624484181568</v>
      </c>
      <c r="N44" s="18">
        <f>N43/N40*100</f>
        <v>28.774193548387096</v>
      </c>
      <c r="O44" s="18">
        <f t="shared" ref="O44:Q44" si="14">O43/O40*100</f>
        <v>27.128953771289538</v>
      </c>
      <c r="P44" s="18">
        <f t="shared" si="14"/>
        <v>28.299643281807374</v>
      </c>
      <c r="Q44" s="159">
        <f t="shared" si="14"/>
        <v>30.400890868596882</v>
      </c>
      <c r="R44" s="147">
        <f t="shared" si="0"/>
        <v>2.1012475867895084</v>
      </c>
      <c r="S44" s="127">
        <f t="shared" si="1"/>
        <v>107.42499672474779</v>
      </c>
    </row>
    <row r="45" spans="1:19" s="28" customFormat="1" ht="13.5" customHeight="1" x14ac:dyDescent="0.2">
      <c r="A45" s="90">
        <v>40</v>
      </c>
      <c r="B45" s="202" t="s">
        <v>48</v>
      </c>
      <c r="C45" s="19" t="s">
        <v>12</v>
      </c>
      <c r="D45" s="90" t="s">
        <v>13</v>
      </c>
      <c r="E45" s="11">
        <v>61</v>
      </c>
      <c r="F45" s="11">
        <v>72</v>
      </c>
      <c r="G45" s="11">
        <v>71</v>
      </c>
      <c r="H45" s="11">
        <v>77</v>
      </c>
      <c r="I45" s="11">
        <v>76</v>
      </c>
      <c r="J45" s="11">
        <v>82</v>
      </c>
      <c r="K45" s="11">
        <v>95</v>
      </c>
      <c r="L45" s="7">
        <v>91</v>
      </c>
      <c r="M45" s="7">
        <v>93</v>
      </c>
      <c r="N45" s="7">
        <v>125</v>
      </c>
      <c r="O45" s="7">
        <v>162</v>
      </c>
      <c r="P45" s="7">
        <v>170</v>
      </c>
      <c r="Q45" s="109">
        <v>173</v>
      </c>
      <c r="R45" s="147">
        <f t="shared" si="0"/>
        <v>3</v>
      </c>
      <c r="S45" s="127">
        <f t="shared" si="1"/>
        <v>101.76470588235293</v>
      </c>
    </row>
    <row r="46" spans="1:19" s="28" customFormat="1" ht="13.5" customHeight="1" x14ac:dyDescent="0.2">
      <c r="A46" s="90">
        <v>41</v>
      </c>
      <c r="B46" s="202"/>
      <c r="C46" s="19" t="s">
        <v>46</v>
      </c>
      <c r="D46" s="90" t="s">
        <v>17</v>
      </c>
      <c r="E46" s="25">
        <f>E45/E40*100</f>
        <v>8.8150289017341041</v>
      </c>
      <c r="F46" s="25">
        <v>10.465116279069768</v>
      </c>
      <c r="G46" s="25">
        <v>10.260115606936417</v>
      </c>
      <c r="H46" s="25">
        <v>11.047345767575322</v>
      </c>
      <c r="I46" s="25">
        <v>10.919540229885058</v>
      </c>
      <c r="J46" s="25">
        <f>J45/J40*100</f>
        <v>11.9533527696793</v>
      </c>
      <c r="K46" s="25">
        <f>K45/K40*100</f>
        <v>13.610315186246419</v>
      </c>
      <c r="L46" s="18">
        <f>L45/L40*100</f>
        <v>13.131313131313133</v>
      </c>
      <c r="M46" s="18">
        <f>M45/M40*100</f>
        <v>12.792297111416781</v>
      </c>
      <c r="N46" s="18">
        <f>N45/N40*100</f>
        <v>16.129032258064516</v>
      </c>
      <c r="O46" s="18">
        <f t="shared" ref="O46:Q46" si="15">O45/O40*100</f>
        <v>19.708029197080293</v>
      </c>
      <c r="P46" s="18">
        <f t="shared" si="15"/>
        <v>20.214030915576693</v>
      </c>
      <c r="Q46" s="159">
        <f t="shared" si="15"/>
        <v>19.265033407572382</v>
      </c>
      <c r="R46" s="147">
        <f t="shared" si="0"/>
        <v>-0.94899750800431093</v>
      </c>
      <c r="S46" s="127">
        <f t="shared" si="1"/>
        <v>95.305253504519854</v>
      </c>
    </row>
    <row r="47" spans="1:19" s="28" customFormat="1" ht="13.5" customHeight="1" x14ac:dyDescent="0.2">
      <c r="A47" s="90">
        <v>42</v>
      </c>
      <c r="B47" s="202" t="s">
        <v>49</v>
      </c>
      <c r="C47" s="19" t="s">
        <v>12</v>
      </c>
      <c r="D47" s="90" t="s">
        <v>13</v>
      </c>
      <c r="E47" s="11">
        <v>14</v>
      </c>
      <c r="F47" s="11">
        <v>17</v>
      </c>
      <c r="G47" s="11">
        <v>19</v>
      </c>
      <c r="H47" s="11">
        <v>24</v>
      </c>
      <c r="I47" s="11">
        <v>31</v>
      </c>
      <c r="J47" s="11">
        <v>36</v>
      </c>
      <c r="K47" s="11">
        <v>46</v>
      </c>
      <c r="L47" s="7">
        <v>49</v>
      </c>
      <c r="M47" s="7">
        <v>51</v>
      </c>
      <c r="N47" s="7">
        <v>67</v>
      </c>
      <c r="O47" s="7">
        <v>78</v>
      </c>
      <c r="P47" s="7">
        <v>90</v>
      </c>
      <c r="Q47" s="109">
        <v>94</v>
      </c>
      <c r="R47" s="147">
        <f t="shared" si="0"/>
        <v>4</v>
      </c>
      <c r="S47" s="127">
        <f t="shared" si="1"/>
        <v>104.44444444444446</v>
      </c>
    </row>
    <row r="48" spans="1:19" s="28" customFormat="1" ht="13.5" customHeight="1" x14ac:dyDescent="0.2">
      <c r="A48" s="90">
        <v>43</v>
      </c>
      <c r="B48" s="202"/>
      <c r="C48" s="19" t="s">
        <v>46</v>
      </c>
      <c r="D48" s="90" t="s">
        <v>17</v>
      </c>
      <c r="E48" s="25">
        <f>E47/E40*100</f>
        <v>2.0231213872832372</v>
      </c>
      <c r="F48" s="25">
        <v>2.4709302325581395</v>
      </c>
      <c r="G48" s="25">
        <v>2.745664739884393</v>
      </c>
      <c r="H48" s="25">
        <v>3.4433285509325682</v>
      </c>
      <c r="I48" s="25">
        <v>4.4540229885057476</v>
      </c>
      <c r="J48" s="25">
        <f>J47/J40*100</f>
        <v>5.2478134110787176</v>
      </c>
      <c r="K48" s="25">
        <f>K47/K40*100</f>
        <v>6.5902578796561597</v>
      </c>
      <c r="L48" s="18">
        <f>L47/L40*100</f>
        <v>7.0707070707070701</v>
      </c>
      <c r="M48" s="18">
        <f>M47/M40*100</f>
        <v>7.0151306740027506</v>
      </c>
      <c r="N48" s="18">
        <f>N47/N40*100</f>
        <v>8.6451612903225818</v>
      </c>
      <c r="O48" s="18">
        <f t="shared" ref="O48:Q48" si="16">O47/O40*100</f>
        <v>9.4890510948905096</v>
      </c>
      <c r="P48" s="18">
        <f t="shared" si="16"/>
        <v>10.701545778834721</v>
      </c>
      <c r="Q48" s="159">
        <f t="shared" si="16"/>
        <v>10.46770601336303</v>
      </c>
      <c r="R48" s="147">
        <f t="shared" si="0"/>
        <v>-0.23383976547169105</v>
      </c>
      <c r="S48" s="127">
        <f t="shared" si="1"/>
        <v>97.814897302647864</v>
      </c>
    </row>
    <row r="49" spans="1:20" s="28" customFormat="1" ht="15" customHeight="1" x14ac:dyDescent="0.2">
      <c r="A49" s="65">
        <v>44</v>
      </c>
      <c r="B49" s="228" t="s">
        <v>50</v>
      </c>
      <c r="C49" s="228"/>
      <c r="D49" s="9" t="s">
        <v>13</v>
      </c>
      <c r="E49" s="22">
        <v>609</v>
      </c>
      <c r="F49" s="22">
        <v>627</v>
      </c>
      <c r="G49" s="22">
        <v>609</v>
      </c>
      <c r="H49" s="22">
        <v>585</v>
      </c>
      <c r="I49" s="22">
        <v>590</v>
      </c>
      <c r="J49" s="22">
        <v>540</v>
      </c>
      <c r="K49" s="22">
        <v>536</v>
      </c>
      <c r="L49" s="22">
        <v>530</v>
      </c>
      <c r="M49" s="22">
        <v>581</v>
      </c>
      <c r="N49" s="22">
        <v>616</v>
      </c>
      <c r="O49" s="22">
        <v>644</v>
      </c>
      <c r="P49" s="22">
        <v>669</v>
      </c>
      <c r="Q49" s="153">
        <v>736</v>
      </c>
      <c r="R49" s="147">
        <f t="shared" si="0"/>
        <v>67</v>
      </c>
      <c r="S49" s="127">
        <f t="shared" si="1"/>
        <v>110.01494768310911</v>
      </c>
    </row>
    <row r="50" spans="1:20" s="100" customFormat="1" ht="13.5" customHeight="1" x14ac:dyDescent="0.2">
      <c r="A50" s="99">
        <v>45</v>
      </c>
      <c r="B50" s="265" t="s">
        <v>51</v>
      </c>
      <c r="C50" s="265"/>
      <c r="D50" s="99" t="s">
        <v>13</v>
      </c>
      <c r="E50" s="66">
        <v>518</v>
      </c>
      <c r="F50" s="66">
        <v>498</v>
      </c>
      <c r="G50" s="66">
        <v>500</v>
      </c>
      <c r="H50" s="66">
        <v>474</v>
      </c>
      <c r="I50" s="66">
        <v>404</v>
      </c>
      <c r="J50" s="66">
        <v>508</v>
      </c>
      <c r="K50" s="66">
        <v>497</v>
      </c>
      <c r="L50" s="66">
        <v>482</v>
      </c>
      <c r="M50" s="66">
        <v>501</v>
      </c>
      <c r="N50" s="66">
        <v>529</v>
      </c>
      <c r="O50" s="66">
        <v>584</v>
      </c>
      <c r="P50" s="66">
        <v>612</v>
      </c>
      <c r="Q50" s="109">
        <v>620</v>
      </c>
      <c r="R50" s="147">
        <f t="shared" si="0"/>
        <v>8</v>
      </c>
      <c r="S50" s="127">
        <f t="shared" si="1"/>
        <v>101.30718954248366</v>
      </c>
    </row>
    <row r="51" spans="1:20" s="100" customFormat="1" ht="13.5" customHeight="1" x14ac:dyDescent="0.2">
      <c r="A51" s="99">
        <v>46</v>
      </c>
      <c r="B51" s="265" t="s">
        <v>52</v>
      </c>
      <c r="C51" s="265"/>
      <c r="D51" s="99" t="s">
        <v>17</v>
      </c>
      <c r="E51" s="80">
        <f>E50/E49*100</f>
        <v>85.057471264367805</v>
      </c>
      <c r="F51" s="80">
        <v>79.425837320574161</v>
      </c>
      <c r="G51" s="80">
        <v>82.101806239737272</v>
      </c>
      <c r="H51" s="80">
        <v>81.025641025641022</v>
      </c>
      <c r="I51" s="80">
        <v>68.13559322033899</v>
      </c>
      <c r="J51" s="80">
        <f>J50/J49*100</f>
        <v>94.074074074074076</v>
      </c>
      <c r="K51" s="80">
        <f>K50/K49*100</f>
        <v>92.723880597014926</v>
      </c>
      <c r="L51" s="80">
        <f>L50/L49*100</f>
        <v>90.943396226415103</v>
      </c>
      <c r="M51" s="80">
        <f>M50/M49*100</f>
        <v>86.230636833046475</v>
      </c>
      <c r="N51" s="80">
        <f>N50/N49*100</f>
        <v>85.876623376623371</v>
      </c>
      <c r="O51" s="80">
        <f t="shared" ref="O51:Q51" si="17">O50/O49*100</f>
        <v>90.683229813664596</v>
      </c>
      <c r="P51" s="80">
        <f t="shared" si="17"/>
        <v>91.479820627802695</v>
      </c>
      <c r="Q51" s="155">
        <f t="shared" si="17"/>
        <v>84.239130434782609</v>
      </c>
      <c r="R51" s="147">
        <f t="shared" si="0"/>
        <v>-7.240690193020086</v>
      </c>
      <c r="S51" s="127">
        <f t="shared" si="1"/>
        <v>92.08493179880648</v>
      </c>
    </row>
    <row r="52" spans="1:20" s="100" customFormat="1" ht="13.5" customHeight="1" x14ac:dyDescent="0.2">
      <c r="A52" s="99">
        <v>47</v>
      </c>
      <c r="B52" s="265" t="s">
        <v>53</v>
      </c>
      <c r="C52" s="265"/>
      <c r="D52" s="99" t="s">
        <v>13</v>
      </c>
      <c r="E52" s="66">
        <v>328</v>
      </c>
      <c r="F52" s="66">
        <v>344</v>
      </c>
      <c r="G52" s="66">
        <v>349</v>
      </c>
      <c r="H52" s="66">
        <v>394</v>
      </c>
      <c r="I52" s="66">
        <v>333</v>
      </c>
      <c r="J52" s="66">
        <v>434</v>
      </c>
      <c r="K52" s="66">
        <v>425</v>
      </c>
      <c r="L52" s="66">
        <v>426</v>
      </c>
      <c r="M52" s="66">
        <v>453</v>
      </c>
      <c r="N52" s="66">
        <v>477</v>
      </c>
      <c r="O52" s="66">
        <v>534</v>
      </c>
      <c r="P52" s="66">
        <v>597</v>
      </c>
      <c r="Q52" s="109">
        <v>606</v>
      </c>
      <c r="R52" s="147">
        <f t="shared" si="0"/>
        <v>9</v>
      </c>
      <c r="S52" s="127">
        <f t="shared" si="1"/>
        <v>101.50753768844221</v>
      </c>
    </row>
    <row r="53" spans="1:20" s="100" customFormat="1" ht="13.5" customHeight="1" x14ac:dyDescent="0.2">
      <c r="A53" s="99">
        <v>48</v>
      </c>
      <c r="B53" s="265" t="s">
        <v>52</v>
      </c>
      <c r="C53" s="265"/>
      <c r="D53" s="99" t="s">
        <v>17</v>
      </c>
      <c r="E53" s="80">
        <f>E52/E49*100</f>
        <v>53.858784893267654</v>
      </c>
      <c r="F53" s="80">
        <v>54.864433811802236</v>
      </c>
      <c r="G53" s="80">
        <v>57.307060755336614</v>
      </c>
      <c r="H53" s="80">
        <v>67.350427350427353</v>
      </c>
      <c r="I53" s="80">
        <v>56.440677966101696</v>
      </c>
      <c r="J53" s="80">
        <f>J52/J49*100</f>
        <v>80.370370370370367</v>
      </c>
      <c r="K53" s="80">
        <f>K52/K49*100</f>
        <v>79.291044776119406</v>
      </c>
      <c r="L53" s="80">
        <f>L52/L49*100</f>
        <v>80.377358490566039</v>
      </c>
      <c r="M53" s="80">
        <f>M52/M49*100</f>
        <v>77.969018932874363</v>
      </c>
      <c r="N53" s="80">
        <f>N52/N49*100</f>
        <v>77.435064935064929</v>
      </c>
      <c r="O53" s="80">
        <f t="shared" ref="O53:Q53" si="18">O52/O49*100</f>
        <v>82.919254658385086</v>
      </c>
      <c r="P53" s="80">
        <f t="shared" si="18"/>
        <v>89.237668161434982</v>
      </c>
      <c r="Q53" s="155">
        <f t="shared" si="18"/>
        <v>82.33695652173914</v>
      </c>
      <c r="R53" s="147">
        <f t="shared" si="0"/>
        <v>-6.9007116396958423</v>
      </c>
      <c r="S53" s="127">
        <f t="shared" si="1"/>
        <v>92.267041730391085</v>
      </c>
    </row>
    <row r="54" spans="1:20" s="100" customFormat="1" ht="13.5" customHeight="1" x14ac:dyDescent="0.2">
      <c r="A54" s="99">
        <v>49</v>
      </c>
      <c r="B54" s="265" t="s">
        <v>54</v>
      </c>
      <c r="C54" s="265"/>
      <c r="D54" s="99" t="s">
        <v>13</v>
      </c>
      <c r="E54" s="66">
        <v>138</v>
      </c>
      <c r="F54" s="66">
        <v>148</v>
      </c>
      <c r="G54" s="66">
        <v>154</v>
      </c>
      <c r="H54" s="66">
        <v>147</v>
      </c>
      <c r="I54" s="66">
        <v>187</v>
      </c>
      <c r="J54" s="66">
        <v>243</v>
      </c>
      <c r="K54" s="66">
        <v>268</v>
      </c>
      <c r="L54" s="66">
        <v>226</v>
      </c>
      <c r="M54" s="66">
        <v>215</v>
      </c>
      <c r="N54" s="66">
        <v>237</v>
      </c>
      <c r="O54" s="66">
        <v>257</v>
      </c>
      <c r="P54" s="66">
        <v>321</v>
      </c>
      <c r="Q54" s="109">
        <v>320</v>
      </c>
      <c r="R54" s="147">
        <f t="shared" si="0"/>
        <v>-1</v>
      </c>
      <c r="S54" s="127">
        <f t="shared" si="1"/>
        <v>99.688473520249218</v>
      </c>
    </row>
    <row r="55" spans="1:20" s="100" customFormat="1" ht="13.5" customHeight="1" x14ac:dyDescent="0.2">
      <c r="A55" s="99">
        <v>50</v>
      </c>
      <c r="B55" s="265" t="s">
        <v>52</v>
      </c>
      <c r="C55" s="265"/>
      <c r="D55" s="99" t="s">
        <v>17</v>
      </c>
      <c r="E55" s="80">
        <f>E54/E49*100</f>
        <v>22.660098522167488</v>
      </c>
      <c r="F55" s="80">
        <v>23.604465709728867</v>
      </c>
      <c r="G55" s="80">
        <v>25.287356321839084</v>
      </c>
      <c r="H55" s="80">
        <v>25.128205128205128</v>
      </c>
      <c r="I55" s="80">
        <v>30.16949152542373</v>
      </c>
      <c r="J55" s="80">
        <f>J54/J49*100</f>
        <v>45</v>
      </c>
      <c r="K55" s="80">
        <f>K54/K49*100</f>
        <v>50</v>
      </c>
      <c r="L55" s="80">
        <f>L54/L49*100</f>
        <v>42.641509433962263</v>
      </c>
      <c r="M55" s="80">
        <f>M54/M49*100</f>
        <v>37.005163511187604</v>
      </c>
      <c r="N55" s="80">
        <f>N54/N49*100</f>
        <v>38.47402597402597</v>
      </c>
      <c r="O55" s="80">
        <f t="shared" ref="O55:Q55" si="19">O54/O49*100</f>
        <v>39.906832298136649</v>
      </c>
      <c r="P55" s="80">
        <f t="shared" si="19"/>
        <v>47.982062780269061</v>
      </c>
      <c r="Q55" s="155">
        <f t="shared" si="19"/>
        <v>43.478260869565219</v>
      </c>
      <c r="R55" s="147">
        <f t="shared" si="0"/>
        <v>-4.5038019107038423</v>
      </c>
      <c r="S55" s="127">
        <f t="shared" si="1"/>
        <v>90.613571718813489</v>
      </c>
      <c r="T55" s="102"/>
    </row>
    <row r="56" spans="1:20" s="100" customFormat="1" ht="13.5" customHeight="1" x14ac:dyDescent="0.2">
      <c r="A56" s="99">
        <v>51</v>
      </c>
      <c r="B56" s="265" t="s">
        <v>55</v>
      </c>
      <c r="C56" s="265"/>
      <c r="D56" s="99" t="s">
        <v>13</v>
      </c>
      <c r="E56" s="66">
        <v>224</v>
      </c>
      <c r="F56" s="66">
        <v>253</v>
      </c>
      <c r="G56" s="66">
        <v>231</v>
      </c>
      <c r="H56" s="66">
        <v>224</v>
      </c>
      <c r="I56" s="66">
        <v>250</v>
      </c>
      <c r="J56" s="66">
        <v>251</v>
      </c>
      <c r="K56" s="66">
        <v>269</v>
      </c>
      <c r="L56" s="66">
        <v>229</v>
      </c>
      <c r="M56" s="66">
        <v>267</v>
      </c>
      <c r="N56" s="66">
        <v>269</v>
      </c>
      <c r="O56" s="66">
        <v>366</v>
      </c>
      <c r="P56" s="66">
        <v>387</v>
      </c>
      <c r="Q56" s="109">
        <v>395</v>
      </c>
      <c r="R56" s="147">
        <f t="shared" si="0"/>
        <v>8</v>
      </c>
      <c r="S56" s="127">
        <f t="shared" si="1"/>
        <v>102.0671834625323</v>
      </c>
    </row>
    <row r="57" spans="1:20" s="100" customFormat="1" ht="13.5" customHeight="1" x14ac:dyDescent="0.2">
      <c r="A57" s="99">
        <v>52</v>
      </c>
      <c r="B57" s="265" t="s">
        <v>52</v>
      </c>
      <c r="C57" s="265"/>
      <c r="D57" s="99" t="s">
        <v>17</v>
      </c>
      <c r="E57" s="80">
        <f>E56/E49*100</f>
        <v>36.781609195402297</v>
      </c>
      <c r="F57" s="80">
        <v>40.350877192982452</v>
      </c>
      <c r="G57" s="80">
        <v>37.931034482758619</v>
      </c>
      <c r="H57" s="80">
        <v>38.290598290598297</v>
      </c>
      <c r="I57" s="80">
        <v>41.355932203389827</v>
      </c>
      <c r="J57" s="80">
        <f>J56/J49*100</f>
        <v>46.481481481481481</v>
      </c>
      <c r="K57" s="80">
        <f>K56/K49*100</f>
        <v>50.18656716417911</v>
      </c>
      <c r="L57" s="80">
        <f>L56/L49*100</f>
        <v>43.20754716981132</v>
      </c>
      <c r="M57" s="80">
        <f>M56/M49*100</f>
        <v>45.955249569707405</v>
      </c>
      <c r="N57" s="80">
        <f>N56/N49*100</f>
        <v>43.668831168831169</v>
      </c>
      <c r="O57" s="80">
        <f t="shared" ref="O57:Q57" si="20">O56/O49*100</f>
        <v>56.832298136645967</v>
      </c>
      <c r="P57" s="80">
        <f t="shared" si="20"/>
        <v>57.847533632286996</v>
      </c>
      <c r="Q57" s="155">
        <f t="shared" si="20"/>
        <v>53.66847826086957</v>
      </c>
      <c r="R57" s="147">
        <f t="shared" si="0"/>
        <v>-4.1790553714174266</v>
      </c>
      <c r="S57" s="127">
        <f t="shared" si="1"/>
        <v>92.775741489720261</v>
      </c>
    </row>
    <row r="58" spans="1:20" s="100" customFormat="1" ht="18" customHeight="1" x14ac:dyDescent="0.2">
      <c r="A58" s="106">
        <v>53</v>
      </c>
      <c r="B58" s="266" t="s">
        <v>56</v>
      </c>
      <c r="C58" s="266"/>
      <c r="D58" s="107" t="s">
        <v>57</v>
      </c>
      <c r="E58" s="108">
        <f>SUM(E59:E63)</f>
        <v>143463</v>
      </c>
      <c r="F58" s="108">
        <v>155060</v>
      </c>
      <c r="G58" s="108">
        <v>159751</v>
      </c>
      <c r="H58" s="108">
        <v>168313</v>
      </c>
      <c r="I58" s="108">
        <v>186850</v>
      </c>
      <c r="J58" s="108">
        <f>SUM(J59:J63)</f>
        <v>197614</v>
      </c>
      <c r="K58" s="108">
        <v>220556</v>
      </c>
      <c r="L58" s="108">
        <f>SUM(L59:L63)</f>
        <v>229826</v>
      </c>
      <c r="M58" s="108">
        <v>236100</v>
      </c>
      <c r="N58" s="108">
        <f>SUM(N59:N63)</f>
        <v>286155</v>
      </c>
      <c r="O58" s="108">
        <v>331209</v>
      </c>
      <c r="P58" s="108">
        <v>359718</v>
      </c>
      <c r="Q58" s="153">
        <v>381472</v>
      </c>
      <c r="R58" s="147">
        <f t="shared" si="0"/>
        <v>21754</v>
      </c>
      <c r="S58" s="127">
        <f t="shared" si="1"/>
        <v>106.04751499785942</v>
      </c>
    </row>
    <row r="59" spans="1:20" s="28" customFormat="1" ht="13.5" customHeight="1" x14ac:dyDescent="0.2">
      <c r="A59" s="90">
        <v>54</v>
      </c>
      <c r="B59" s="206" t="s">
        <v>58</v>
      </c>
      <c r="C59" s="206"/>
      <c r="D59" s="90" t="s">
        <v>57</v>
      </c>
      <c r="E59" s="11">
        <v>1277</v>
      </c>
      <c r="F59" s="11">
        <v>1287</v>
      </c>
      <c r="G59" s="11">
        <v>1303</v>
      </c>
      <c r="H59" s="11">
        <v>1268</v>
      </c>
      <c r="I59" s="11">
        <v>1283</v>
      </c>
      <c r="J59" s="11">
        <v>1294</v>
      </c>
      <c r="K59" s="11">
        <v>1206</v>
      </c>
      <c r="L59" s="11">
        <v>1131</v>
      </c>
      <c r="M59" s="11">
        <v>1026</v>
      </c>
      <c r="N59" s="11">
        <v>1050</v>
      </c>
      <c r="O59" s="11">
        <v>1139</v>
      </c>
      <c r="P59" s="11">
        <v>1117</v>
      </c>
      <c r="Q59" s="109">
        <v>1083</v>
      </c>
      <c r="R59" s="147">
        <f t="shared" si="0"/>
        <v>-34</v>
      </c>
      <c r="S59" s="127">
        <f t="shared" si="1"/>
        <v>96.956132497761857</v>
      </c>
    </row>
    <row r="60" spans="1:20" s="28" customFormat="1" ht="13.5" customHeight="1" x14ac:dyDescent="0.2">
      <c r="A60" s="90">
        <v>55</v>
      </c>
      <c r="B60" s="206" t="s">
        <v>59</v>
      </c>
      <c r="C60" s="206"/>
      <c r="D60" s="90" t="s">
        <v>57</v>
      </c>
      <c r="E60" s="11">
        <v>12803</v>
      </c>
      <c r="F60" s="11">
        <v>12977</v>
      </c>
      <c r="G60" s="11">
        <v>13926</v>
      </c>
      <c r="H60" s="11">
        <v>15403</v>
      </c>
      <c r="I60" s="11">
        <v>17061</v>
      </c>
      <c r="J60" s="11">
        <v>18654</v>
      </c>
      <c r="K60" s="11">
        <v>21330</v>
      </c>
      <c r="L60" s="11">
        <v>22102</v>
      </c>
      <c r="M60" s="11">
        <v>23127</v>
      </c>
      <c r="N60" s="11">
        <v>26988</v>
      </c>
      <c r="O60" s="11">
        <v>31863</v>
      </c>
      <c r="P60" s="11">
        <v>32549</v>
      </c>
      <c r="Q60" s="109">
        <v>35598</v>
      </c>
      <c r="R60" s="147">
        <f t="shared" si="0"/>
        <v>3049</v>
      </c>
      <c r="S60" s="127">
        <f t="shared" si="1"/>
        <v>109.36741528157548</v>
      </c>
    </row>
    <row r="61" spans="1:20" s="28" customFormat="1" ht="13.5" customHeight="1" x14ac:dyDescent="0.2">
      <c r="A61" s="90">
        <v>56</v>
      </c>
      <c r="B61" s="206" t="s">
        <v>60</v>
      </c>
      <c r="C61" s="206"/>
      <c r="D61" s="90" t="s">
        <v>57</v>
      </c>
      <c r="E61" s="11">
        <v>6987</v>
      </c>
      <c r="F61" s="11">
        <v>7173</v>
      </c>
      <c r="G61" s="11">
        <v>7867</v>
      </c>
      <c r="H61" s="11">
        <v>8779</v>
      </c>
      <c r="I61" s="11">
        <v>10346</v>
      </c>
      <c r="J61" s="11">
        <v>11860</v>
      </c>
      <c r="K61" s="11">
        <v>14231</v>
      </c>
      <c r="L61" s="11">
        <v>14739</v>
      </c>
      <c r="M61" s="11">
        <v>15422</v>
      </c>
      <c r="N61" s="11">
        <v>18382</v>
      </c>
      <c r="O61" s="11">
        <v>21013</v>
      </c>
      <c r="P61" s="11">
        <v>23076</v>
      </c>
      <c r="Q61" s="109">
        <v>24722</v>
      </c>
      <c r="R61" s="147">
        <f t="shared" si="0"/>
        <v>1646</v>
      </c>
      <c r="S61" s="127">
        <f t="shared" si="1"/>
        <v>107.13295198474606</v>
      </c>
    </row>
    <row r="62" spans="1:20" s="28" customFormat="1" ht="13.5" customHeight="1" x14ac:dyDescent="0.2">
      <c r="A62" s="90">
        <v>57</v>
      </c>
      <c r="B62" s="206" t="s">
        <v>61</v>
      </c>
      <c r="C62" s="206"/>
      <c r="D62" s="90" t="s">
        <v>57</v>
      </c>
      <c r="E62" s="11">
        <v>76451</v>
      </c>
      <c r="F62" s="11">
        <v>82587</v>
      </c>
      <c r="G62" s="11">
        <v>86584</v>
      </c>
      <c r="H62" s="11">
        <v>88818</v>
      </c>
      <c r="I62" s="11">
        <v>97752</v>
      </c>
      <c r="J62" s="11">
        <v>105348</v>
      </c>
      <c r="K62" s="11">
        <v>116560</v>
      </c>
      <c r="L62" s="11">
        <v>124100</v>
      </c>
      <c r="M62" s="11">
        <v>129373</v>
      </c>
      <c r="N62" s="11">
        <v>158027</v>
      </c>
      <c r="O62" s="11">
        <v>183202</v>
      </c>
      <c r="P62" s="11">
        <v>201592</v>
      </c>
      <c r="Q62" s="109">
        <v>211517</v>
      </c>
      <c r="R62" s="147">
        <f t="shared" si="0"/>
        <v>9925</v>
      </c>
      <c r="S62" s="127">
        <f t="shared" si="1"/>
        <v>104.92331044882735</v>
      </c>
    </row>
    <row r="63" spans="1:20" s="28" customFormat="1" ht="13.5" customHeight="1" x14ac:dyDescent="0.2">
      <c r="A63" s="90">
        <v>58</v>
      </c>
      <c r="B63" s="206" t="s">
        <v>62</v>
      </c>
      <c r="C63" s="206"/>
      <c r="D63" s="90" t="s">
        <v>57</v>
      </c>
      <c r="E63" s="11">
        <v>45945</v>
      </c>
      <c r="F63" s="11">
        <v>51036</v>
      </c>
      <c r="G63" s="11">
        <v>50071</v>
      </c>
      <c r="H63" s="11">
        <v>54045</v>
      </c>
      <c r="I63" s="11">
        <v>60408</v>
      </c>
      <c r="J63" s="11">
        <v>60458</v>
      </c>
      <c r="K63" s="11">
        <v>67229</v>
      </c>
      <c r="L63" s="11">
        <v>67754</v>
      </c>
      <c r="M63" s="11">
        <v>67152</v>
      </c>
      <c r="N63" s="11">
        <v>81708</v>
      </c>
      <c r="O63" s="11">
        <v>93992</v>
      </c>
      <c r="P63" s="11">
        <v>101384</v>
      </c>
      <c r="Q63" s="109">
        <v>108552</v>
      </c>
      <c r="R63" s="147">
        <f t="shared" si="0"/>
        <v>7168</v>
      </c>
      <c r="S63" s="127">
        <f t="shared" si="1"/>
        <v>107.07014913595833</v>
      </c>
    </row>
    <row r="64" spans="1:20" s="28" customFormat="1" ht="13.5" customHeight="1" x14ac:dyDescent="0.2">
      <c r="A64" s="90">
        <v>59</v>
      </c>
      <c r="B64" s="199" t="s">
        <v>63</v>
      </c>
      <c r="C64" s="199"/>
      <c r="D64" s="90" t="s">
        <v>57</v>
      </c>
      <c r="E64" s="11">
        <v>63100</v>
      </c>
      <c r="F64" s="11">
        <v>67394</v>
      </c>
      <c r="G64" s="11">
        <v>69409</v>
      </c>
      <c r="H64" s="11">
        <v>71795</v>
      </c>
      <c r="I64" s="11">
        <v>78102</v>
      </c>
      <c r="J64" s="11">
        <f>J65+J66+J67+J68+J69</f>
        <v>86370</v>
      </c>
      <c r="K64" s="11">
        <v>92117</v>
      </c>
      <c r="L64" s="22">
        <f>SUM(L65:L69)</f>
        <v>95554</v>
      </c>
      <c r="M64" s="22">
        <v>97612</v>
      </c>
      <c r="N64" s="22">
        <f>SUM(N65:N69)</f>
        <v>112970</v>
      </c>
      <c r="O64" s="22">
        <v>130642</v>
      </c>
      <c r="P64" s="22">
        <v>150113</v>
      </c>
      <c r="Q64" s="153">
        <v>160527</v>
      </c>
      <c r="R64" s="147">
        <f t="shared" si="0"/>
        <v>10414</v>
      </c>
      <c r="S64" s="127">
        <f t="shared" si="1"/>
        <v>106.93744046151899</v>
      </c>
    </row>
    <row r="65" spans="1:19" s="28" customFormat="1" ht="13.5" customHeight="1" x14ac:dyDescent="0.2">
      <c r="A65" s="90">
        <v>60</v>
      </c>
      <c r="B65" s="206" t="s">
        <v>64</v>
      </c>
      <c r="C65" s="206"/>
      <c r="D65" s="90" t="s">
        <v>57</v>
      </c>
      <c r="E65" s="11">
        <v>410</v>
      </c>
      <c r="F65" s="11">
        <v>458</v>
      </c>
      <c r="G65" s="11">
        <v>449</v>
      </c>
      <c r="H65" s="11">
        <v>436</v>
      </c>
      <c r="I65" s="11">
        <v>427</v>
      </c>
      <c r="J65" s="11">
        <v>469</v>
      </c>
      <c r="K65" s="11">
        <v>431</v>
      </c>
      <c r="L65" s="11">
        <v>421</v>
      </c>
      <c r="M65" s="11">
        <v>377</v>
      </c>
      <c r="N65" s="11">
        <v>408</v>
      </c>
      <c r="O65" s="11">
        <v>448</v>
      </c>
      <c r="P65" s="11">
        <v>440</v>
      </c>
      <c r="Q65" s="109">
        <v>430</v>
      </c>
      <c r="R65" s="147">
        <f t="shared" si="0"/>
        <v>-10</v>
      </c>
      <c r="S65" s="127">
        <f t="shared" si="1"/>
        <v>97.727272727272734</v>
      </c>
    </row>
    <row r="66" spans="1:19" s="28" customFormat="1" ht="13.5" customHeight="1" x14ac:dyDescent="0.2">
      <c r="A66" s="90">
        <v>61</v>
      </c>
      <c r="B66" s="206" t="s">
        <v>65</v>
      </c>
      <c r="C66" s="206"/>
      <c r="D66" s="90" t="s">
        <v>57</v>
      </c>
      <c r="E66" s="11">
        <v>3991</v>
      </c>
      <c r="F66" s="11">
        <v>3791</v>
      </c>
      <c r="G66" s="11">
        <v>4070</v>
      </c>
      <c r="H66" s="11">
        <v>4277</v>
      </c>
      <c r="I66" s="11">
        <v>4180</v>
      </c>
      <c r="J66" s="11">
        <v>5490</v>
      </c>
      <c r="K66" s="11">
        <v>5980</v>
      </c>
      <c r="L66" s="11">
        <v>6374</v>
      </c>
      <c r="M66" s="11">
        <v>6555</v>
      </c>
      <c r="N66" s="11">
        <v>7684</v>
      </c>
      <c r="O66" s="11">
        <v>9341</v>
      </c>
      <c r="P66" s="11">
        <v>9865</v>
      </c>
      <c r="Q66" s="109">
        <v>10918</v>
      </c>
      <c r="R66" s="147">
        <f t="shared" si="0"/>
        <v>1053</v>
      </c>
      <c r="S66" s="127">
        <f t="shared" si="1"/>
        <v>110.67410035478966</v>
      </c>
    </row>
    <row r="67" spans="1:19" s="28" customFormat="1" ht="13.5" customHeight="1" x14ac:dyDescent="0.2">
      <c r="A67" s="90">
        <v>62</v>
      </c>
      <c r="B67" s="206" t="s">
        <v>66</v>
      </c>
      <c r="C67" s="206"/>
      <c r="D67" s="90" t="s">
        <v>57</v>
      </c>
      <c r="E67" s="11">
        <v>2599</v>
      </c>
      <c r="F67" s="11">
        <v>2710</v>
      </c>
      <c r="G67" s="11">
        <v>2899</v>
      </c>
      <c r="H67" s="11">
        <v>3221</v>
      </c>
      <c r="I67" s="11">
        <v>3698</v>
      </c>
      <c r="J67" s="11">
        <v>4357</v>
      </c>
      <c r="K67" s="11">
        <v>5088</v>
      </c>
      <c r="L67" s="11">
        <v>5260</v>
      </c>
      <c r="M67" s="11">
        <v>5621</v>
      </c>
      <c r="N67" s="11">
        <v>6183</v>
      </c>
      <c r="O67" s="11">
        <v>8250</v>
      </c>
      <c r="P67" s="11">
        <v>8588</v>
      </c>
      <c r="Q67" s="109">
        <v>9044</v>
      </c>
      <c r="R67" s="147">
        <f t="shared" si="0"/>
        <v>456</v>
      </c>
      <c r="S67" s="127">
        <f t="shared" si="1"/>
        <v>105.30973451327435</v>
      </c>
    </row>
    <row r="68" spans="1:19" s="28" customFormat="1" ht="13.5" customHeight="1" x14ac:dyDescent="0.2">
      <c r="A68" s="90">
        <v>63</v>
      </c>
      <c r="B68" s="206" t="s">
        <v>67</v>
      </c>
      <c r="C68" s="206"/>
      <c r="D68" s="90" t="s">
        <v>57</v>
      </c>
      <c r="E68" s="11">
        <v>35472</v>
      </c>
      <c r="F68" s="11">
        <v>38069</v>
      </c>
      <c r="G68" s="11">
        <v>39501</v>
      </c>
      <c r="H68" s="11">
        <v>40182</v>
      </c>
      <c r="I68" s="11">
        <v>43297</v>
      </c>
      <c r="J68" s="11">
        <v>48482</v>
      </c>
      <c r="K68" s="11">
        <v>51688</v>
      </c>
      <c r="L68" s="11">
        <v>54471</v>
      </c>
      <c r="M68" s="11">
        <v>56327</v>
      </c>
      <c r="N68" s="11">
        <v>65567</v>
      </c>
      <c r="O68" s="11">
        <v>87479</v>
      </c>
      <c r="P68" s="11">
        <v>88022</v>
      </c>
      <c r="Q68" s="109">
        <v>93324</v>
      </c>
      <c r="R68" s="147">
        <f t="shared" si="0"/>
        <v>5302</v>
      </c>
      <c r="S68" s="127">
        <f t="shared" si="1"/>
        <v>106.02349412646839</v>
      </c>
    </row>
    <row r="69" spans="1:19" s="28" customFormat="1" ht="13.5" customHeight="1" x14ac:dyDescent="0.2">
      <c r="A69" s="90">
        <v>64</v>
      </c>
      <c r="B69" s="206" t="s">
        <v>68</v>
      </c>
      <c r="C69" s="206"/>
      <c r="D69" s="90" t="s">
        <v>57</v>
      </c>
      <c r="E69" s="11">
        <v>20628</v>
      </c>
      <c r="F69" s="11">
        <v>22366</v>
      </c>
      <c r="G69" s="11">
        <v>22490</v>
      </c>
      <c r="H69" s="11">
        <v>23679</v>
      </c>
      <c r="I69" s="11">
        <v>26500</v>
      </c>
      <c r="J69" s="11">
        <v>27572</v>
      </c>
      <c r="K69" s="11">
        <v>28930</v>
      </c>
      <c r="L69" s="11">
        <v>29028</v>
      </c>
      <c r="M69" s="11">
        <v>28732</v>
      </c>
      <c r="N69" s="11">
        <v>33128</v>
      </c>
      <c r="O69" s="11">
        <v>39876</v>
      </c>
      <c r="P69" s="11">
        <v>43198</v>
      </c>
      <c r="Q69" s="109">
        <v>46811</v>
      </c>
      <c r="R69" s="147">
        <f t="shared" si="0"/>
        <v>3613</v>
      </c>
      <c r="S69" s="127">
        <f t="shared" si="1"/>
        <v>108.36381313949718</v>
      </c>
    </row>
    <row r="70" spans="1:19" s="28" customFormat="1" ht="13.5" customHeight="1" x14ac:dyDescent="0.2">
      <c r="A70" s="90">
        <v>65</v>
      </c>
      <c r="B70" s="199" t="s">
        <v>69</v>
      </c>
      <c r="C70" s="199"/>
      <c r="D70" s="90" t="s">
        <v>57</v>
      </c>
      <c r="E70" s="11">
        <v>1513</v>
      </c>
      <c r="F70" s="11">
        <v>1601</v>
      </c>
      <c r="G70" s="11">
        <v>1750</v>
      </c>
      <c r="H70" s="11">
        <v>1854</v>
      </c>
      <c r="I70" s="11">
        <v>1959</v>
      </c>
      <c r="J70" s="11">
        <v>2115</v>
      </c>
      <c r="K70" s="11">
        <v>2220</v>
      </c>
      <c r="L70" s="11">
        <v>2330</v>
      </c>
      <c r="M70" s="11">
        <v>2268</v>
      </c>
      <c r="N70" s="11">
        <v>2776</v>
      </c>
      <c r="O70" s="11">
        <v>2993</v>
      </c>
      <c r="P70" s="11">
        <v>3540</v>
      </c>
      <c r="Q70" s="109">
        <v>3605</v>
      </c>
      <c r="R70" s="147">
        <f t="shared" si="0"/>
        <v>65</v>
      </c>
      <c r="S70" s="127">
        <f t="shared" si="1"/>
        <v>101.83615819209039</v>
      </c>
    </row>
    <row r="71" spans="1:19" s="28" customFormat="1" ht="13.5" customHeight="1" x14ac:dyDescent="0.2">
      <c r="A71" s="90">
        <v>66</v>
      </c>
      <c r="B71" s="199" t="s">
        <v>70</v>
      </c>
      <c r="C71" s="199"/>
      <c r="D71" s="90" t="s">
        <v>57</v>
      </c>
      <c r="E71" s="11">
        <v>43322</v>
      </c>
      <c r="F71" s="11">
        <v>52011</v>
      </c>
      <c r="G71" s="11">
        <v>53598</v>
      </c>
      <c r="H71" s="11">
        <v>62126</v>
      </c>
      <c r="I71" s="11">
        <v>67041</v>
      </c>
      <c r="J71" s="11">
        <v>70672</v>
      </c>
      <c r="K71" s="11">
        <v>74358</v>
      </c>
      <c r="L71" s="11">
        <v>83600</v>
      </c>
      <c r="M71" s="11">
        <v>82437</v>
      </c>
      <c r="N71" s="11">
        <v>91312</v>
      </c>
      <c r="O71" s="11">
        <v>111189</v>
      </c>
      <c r="P71" s="11">
        <v>120451</v>
      </c>
      <c r="Q71" s="109">
        <v>132864</v>
      </c>
      <c r="R71" s="147">
        <f t="shared" ref="R71:R101" si="21">Q71-P71</f>
        <v>12413</v>
      </c>
      <c r="S71" s="127">
        <f t="shared" ref="S71:S101" si="22">Q71/P71*100</f>
        <v>110.30543540526854</v>
      </c>
    </row>
    <row r="72" spans="1:19" s="28" customFormat="1" ht="13.5" customHeight="1" x14ac:dyDescent="0.2">
      <c r="A72" s="90">
        <v>67</v>
      </c>
      <c r="B72" s="199" t="s">
        <v>71</v>
      </c>
      <c r="C72" s="199"/>
      <c r="D72" s="90" t="s">
        <v>57</v>
      </c>
      <c r="E72" s="11">
        <v>10249</v>
      </c>
      <c r="F72" s="11">
        <v>3522</v>
      </c>
      <c r="G72" s="11">
        <v>6128</v>
      </c>
      <c r="H72" s="11">
        <v>6</v>
      </c>
      <c r="I72" s="11">
        <v>0</v>
      </c>
      <c r="J72" s="11">
        <v>453</v>
      </c>
      <c r="K72" s="11">
        <v>0</v>
      </c>
      <c r="L72" s="11">
        <v>1160</v>
      </c>
      <c r="M72" s="11">
        <v>410</v>
      </c>
      <c r="N72" s="11">
        <v>284</v>
      </c>
      <c r="O72" s="11">
        <v>286</v>
      </c>
      <c r="P72" s="11">
        <v>543</v>
      </c>
      <c r="Q72" s="109">
        <v>996</v>
      </c>
      <c r="R72" s="147">
        <f t="shared" si="21"/>
        <v>453</v>
      </c>
      <c r="S72" s="127">
        <f t="shared" si="22"/>
        <v>183.42541436464089</v>
      </c>
    </row>
    <row r="73" spans="1:19" s="28" customFormat="1" ht="13.5" customHeight="1" x14ac:dyDescent="0.2">
      <c r="A73" s="90">
        <v>68</v>
      </c>
      <c r="B73" s="199" t="s">
        <v>72</v>
      </c>
      <c r="C73" s="199"/>
      <c r="D73" s="90" t="s">
        <v>57</v>
      </c>
      <c r="E73" s="11">
        <v>38836</v>
      </c>
      <c r="F73" s="11">
        <v>1522</v>
      </c>
      <c r="G73" s="11">
        <v>7887</v>
      </c>
      <c r="H73" s="11">
        <v>984</v>
      </c>
      <c r="I73" s="11">
        <v>257</v>
      </c>
      <c r="J73" s="11">
        <v>1036</v>
      </c>
      <c r="K73" s="11">
        <v>163</v>
      </c>
      <c r="L73" s="11">
        <v>2708</v>
      </c>
      <c r="M73" s="11">
        <v>3760</v>
      </c>
      <c r="N73" s="11">
        <v>543</v>
      </c>
      <c r="O73" s="11">
        <v>609</v>
      </c>
      <c r="P73" s="11">
        <v>198</v>
      </c>
      <c r="Q73" s="109">
        <v>1081</v>
      </c>
      <c r="R73" s="147">
        <f t="shared" si="21"/>
        <v>883</v>
      </c>
      <c r="S73" s="127" t="s">
        <v>128</v>
      </c>
    </row>
    <row r="74" spans="1:19" s="28" customFormat="1" ht="13.5" customHeight="1" x14ac:dyDescent="0.2">
      <c r="A74" s="90">
        <v>69</v>
      </c>
      <c r="B74" s="199" t="s">
        <v>73</v>
      </c>
      <c r="C74" s="199"/>
      <c r="D74" s="90" t="s">
        <v>57</v>
      </c>
      <c r="E74" s="11">
        <v>159</v>
      </c>
      <c r="F74" s="11">
        <v>308</v>
      </c>
      <c r="G74" s="11">
        <v>1597</v>
      </c>
      <c r="H74" s="11">
        <v>2202</v>
      </c>
      <c r="I74" s="11">
        <v>1419</v>
      </c>
      <c r="J74" s="11">
        <v>2116</v>
      </c>
      <c r="K74" s="11">
        <v>2645</v>
      </c>
      <c r="L74" s="11">
        <v>554</v>
      </c>
      <c r="M74" s="11">
        <v>4518</v>
      </c>
      <c r="N74" s="11">
        <v>2538</v>
      </c>
      <c r="O74" s="11">
        <v>693</v>
      </c>
      <c r="P74" s="11">
        <v>3025</v>
      </c>
      <c r="Q74" s="109">
        <v>5385</v>
      </c>
      <c r="R74" s="147">
        <f t="shared" si="21"/>
        <v>2360</v>
      </c>
      <c r="S74" s="127">
        <f t="shared" si="22"/>
        <v>178.01652892561984</v>
      </c>
    </row>
    <row r="75" spans="1:19" s="28" customFormat="1" ht="13.5" customHeight="1" x14ac:dyDescent="0.2">
      <c r="A75" s="90">
        <v>70</v>
      </c>
      <c r="B75" s="199" t="s">
        <v>74</v>
      </c>
      <c r="C75" s="199"/>
      <c r="D75" s="90" t="s">
        <v>57</v>
      </c>
      <c r="E75" s="11">
        <v>18</v>
      </c>
      <c r="F75" s="11">
        <v>2</v>
      </c>
      <c r="G75" s="11">
        <v>339</v>
      </c>
      <c r="H75" s="11">
        <v>849</v>
      </c>
      <c r="I75" s="11">
        <v>481</v>
      </c>
      <c r="J75" s="11">
        <v>849</v>
      </c>
      <c r="K75" s="11">
        <v>132</v>
      </c>
      <c r="L75" s="11">
        <v>272</v>
      </c>
      <c r="M75" s="11">
        <v>1620</v>
      </c>
      <c r="N75" s="11">
        <v>589</v>
      </c>
      <c r="O75" s="11">
        <v>152</v>
      </c>
      <c r="P75" s="11">
        <v>2592</v>
      </c>
      <c r="Q75" s="109">
        <v>2304</v>
      </c>
      <c r="R75" s="147">
        <f t="shared" si="21"/>
        <v>-288</v>
      </c>
      <c r="S75" s="127">
        <f t="shared" si="22"/>
        <v>88.888888888888886</v>
      </c>
    </row>
    <row r="76" spans="1:19" s="28" customFormat="1" ht="18" customHeight="1" x14ac:dyDescent="0.2">
      <c r="A76" s="65">
        <v>71</v>
      </c>
      <c r="B76" s="209" t="s">
        <v>75</v>
      </c>
      <c r="C76" s="209"/>
      <c r="D76" s="9" t="s">
        <v>23</v>
      </c>
      <c r="E76" s="22">
        <v>1438</v>
      </c>
      <c r="F76" s="22">
        <v>1458</v>
      </c>
      <c r="G76" s="22">
        <v>1347</v>
      </c>
      <c r="H76" s="22">
        <v>1293</v>
      </c>
      <c r="I76" s="22">
        <v>1187</v>
      </c>
      <c r="J76" s="22">
        <f>J77+J78+J79</f>
        <v>1124</v>
      </c>
      <c r="K76" s="22">
        <v>1092</v>
      </c>
      <c r="L76" s="22">
        <f>SUM(L77:L79)</f>
        <v>1092</v>
      </c>
      <c r="M76" s="22">
        <v>1173</v>
      </c>
      <c r="N76" s="22">
        <v>1158</v>
      </c>
      <c r="O76" s="22">
        <v>1089</v>
      </c>
      <c r="P76" s="22">
        <v>1199</v>
      </c>
      <c r="Q76" s="153">
        <v>1288</v>
      </c>
      <c r="R76" s="147">
        <f t="shared" si="21"/>
        <v>89</v>
      </c>
      <c r="S76" s="127">
        <f t="shared" si="22"/>
        <v>107.42285237698081</v>
      </c>
    </row>
    <row r="77" spans="1:19" s="28" customFormat="1" ht="13.5" customHeight="1" x14ac:dyDescent="0.2">
      <c r="A77" s="90">
        <v>72</v>
      </c>
      <c r="B77" s="205" t="s">
        <v>76</v>
      </c>
      <c r="C77" s="89" t="s">
        <v>77</v>
      </c>
      <c r="D77" s="90" t="s">
        <v>23</v>
      </c>
      <c r="E77" s="11">
        <v>778</v>
      </c>
      <c r="F77" s="11">
        <v>814</v>
      </c>
      <c r="G77" s="11">
        <v>691</v>
      </c>
      <c r="H77" s="11">
        <v>679</v>
      </c>
      <c r="I77" s="11">
        <v>619</v>
      </c>
      <c r="J77" s="11">
        <v>588</v>
      </c>
      <c r="K77" s="11">
        <v>518</v>
      </c>
      <c r="L77" s="11">
        <v>503</v>
      </c>
      <c r="M77" s="11">
        <v>511</v>
      </c>
      <c r="N77" s="11">
        <v>488</v>
      </c>
      <c r="O77" s="11">
        <v>439</v>
      </c>
      <c r="P77" s="11">
        <v>479</v>
      </c>
      <c r="Q77" s="109">
        <v>491</v>
      </c>
      <c r="R77" s="147">
        <f t="shared" si="21"/>
        <v>12</v>
      </c>
      <c r="S77" s="127">
        <f t="shared" si="22"/>
        <v>102.50521920668059</v>
      </c>
    </row>
    <row r="78" spans="1:19" s="28" customFormat="1" ht="13.5" customHeight="1" x14ac:dyDescent="0.2">
      <c r="A78" s="90">
        <v>73</v>
      </c>
      <c r="B78" s="205"/>
      <c r="C78" s="89" t="s">
        <v>78</v>
      </c>
      <c r="D78" s="90" t="s">
        <v>23</v>
      </c>
      <c r="E78" s="11">
        <v>553</v>
      </c>
      <c r="F78" s="11">
        <v>548</v>
      </c>
      <c r="G78" s="11">
        <v>553</v>
      </c>
      <c r="H78" s="11">
        <v>510</v>
      </c>
      <c r="I78" s="11">
        <v>502</v>
      </c>
      <c r="J78" s="11">
        <v>458</v>
      </c>
      <c r="K78" s="11">
        <v>517</v>
      </c>
      <c r="L78" s="11">
        <v>532</v>
      </c>
      <c r="M78" s="11">
        <v>598</v>
      </c>
      <c r="N78" s="11">
        <v>567</v>
      </c>
      <c r="O78" s="11">
        <v>567</v>
      </c>
      <c r="P78" s="11">
        <v>627</v>
      </c>
      <c r="Q78" s="109">
        <v>719</v>
      </c>
      <c r="R78" s="147">
        <f t="shared" si="21"/>
        <v>92</v>
      </c>
      <c r="S78" s="127">
        <f t="shared" si="22"/>
        <v>114.67304625199361</v>
      </c>
    </row>
    <row r="79" spans="1:19" s="28" customFormat="1" ht="13.5" customHeight="1" x14ac:dyDescent="0.2">
      <c r="A79" s="90">
        <v>74</v>
      </c>
      <c r="B79" s="205"/>
      <c r="C79" s="89" t="s">
        <v>79</v>
      </c>
      <c r="D79" s="90" t="s">
        <v>23</v>
      </c>
      <c r="E79" s="11">
        <v>107</v>
      </c>
      <c r="F79" s="11">
        <v>106</v>
      </c>
      <c r="G79" s="11">
        <v>103</v>
      </c>
      <c r="H79" s="11">
        <v>104</v>
      </c>
      <c r="I79" s="11">
        <v>66</v>
      </c>
      <c r="J79" s="11">
        <v>78</v>
      </c>
      <c r="K79" s="11">
        <v>57</v>
      </c>
      <c r="L79" s="11">
        <v>57</v>
      </c>
      <c r="M79" s="11">
        <v>64</v>
      </c>
      <c r="N79" s="11">
        <v>96</v>
      </c>
      <c r="O79" s="11">
        <v>83</v>
      </c>
      <c r="P79" s="11">
        <v>93</v>
      </c>
      <c r="Q79" s="109">
        <v>78</v>
      </c>
      <c r="R79" s="147">
        <f t="shared" si="21"/>
        <v>-15</v>
      </c>
      <c r="S79" s="127">
        <f t="shared" si="22"/>
        <v>83.870967741935488</v>
      </c>
    </row>
    <row r="80" spans="1:19" s="28" customFormat="1" ht="13.5" customHeight="1" x14ac:dyDescent="0.2">
      <c r="A80" s="90">
        <v>75</v>
      </c>
      <c r="B80" s="202" t="s">
        <v>80</v>
      </c>
      <c r="C80" s="202"/>
      <c r="D80" s="90" t="s">
        <v>23</v>
      </c>
      <c r="E80" s="11">
        <v>652</v>
      </c>
      <c r="F80" s="11">
        <v>667</v>
      </c>
      <c r="G80" s="11">
        <v>605</v>
      </c>
      <c r="H80" s="11">
        <v>592</v>
      </c>
      <c r="I80" s="11">
        <v>534</v>
      </c>
      <c r="J80" s="11">
        <v>508</v>
      </c>
      <c r="K80" s="11">
        <v>478</v>
      </c>
      <c r="L80" s="11">
        <v>467</v>
      </c>
      <c r="M80" s="11">
        <v>507</v>
      </c>
      <c r="N80" s="11">
        <v>478</v>
      </c>
      <c r="O80" s="11">
        <v>415</v>
      </c>
      <c r="P80" s="11">
        <v>476</v>
      </c>
      <c r="Q80" s="109">
        <v>508</v>
      </c>
      <c r="R80" s="147">
        <f t="shared" si="21"/>
        <v>32</v>
      </c>
      <c r="S80" s="127">
        <f t="shared" si="22"/>
        <v>106.72268907563026</v>
      </c>
    </row>
    <row r="81" spans="1:19" s="28" customFormat="1" ht="13.5" customHeight="1" x14ac:dyDescent="0.2">
      <c r="A81" s="90">
        <v>76</v>
      </c>
      <c r="B81" s="199" t="s">
        <v>81</v>
      </c>
      <c r="C81" s="199"/>
      <c r="D81" s="90" t="s">
        <v>82</v>
      </c>
      <c r="E81" s="25">
        <v>1.1000000000000001</v>
      </c>
      <c r="F81" s="25">
        <v>7.5</v>
      </c>
      <c r="G81" s="25">
        <v>14</v>
      </c>
      <c r="H81" s="25">
        <v>14</v>
      </c>
      <c r="I81" s="25">
        <v>32.799999999999997</v>
      </c>
      <c r="J81" s="25">
        <v>33.9</v>
      </c>
      <c r="K81" s="25">
        <v>48</v>
      </c>
      <c r="L81" s="25">
        <v>24</v>
      </c>
      <c r="M81" s="25">
        <v>27</v>
      </c>
      <c r="N81" s="25">
        <v>47.5</v>
      </c>
      <c r="O81" s="25">
        <v>40</v>
      </c>
      <c r="P81" s="25">
        <v>30</v>
      </c>
      <c r="Q81" s="159">
        <v>18</v>
      </c>
      <c r="R81" s="147">
        <f t="shared" si="21"/>
        <v>-12</v>
      </c>
      <c r="S81" s="127">
        <f t="shared" si="22"/>
        <v>60</v>
      </c>
    </row>
    <row r="82" spans="1:19" s="28" customFormat="1" ht="13.5" customHeight="1" x14ac:dyDescent="0.2">
      <c r="A82" s="90">
        <v>77</v>
      </c>
      <c r="B82" s="199" t="s">
        <v>83</v>
      </c>
      <c r="C82" s="199"/>
      <c r="D82" s="90" t="s">
        <v>82</v>
      </c>
      <c r="E82" s="25">
        <v>1</v>
      </c>
      <c r="F82" s="25">
        <v>7</v>
      </c>
      <c r="G82" s="25">
        <v>5</v>
      </c>
      <c r="H82" s="25">
        <v>7.5</v>
      </c>
      <c r="I82" s="25">
        <v>12</v>
      </c>
      <c r="J82" s="25">
        <v>7.2</v>
      </c>
      <c r="K82" s="25">
        <v>17.100000000000001</v>
      </c>
      <c r="L82" s="25">
        <v>6</v>
      </c>
      <c r="M82" s="25">
        <v>5.8</v>
      </c>
      <c r="N82" s="25">
        <v>8.5</v>
      </c>
      <c r="O82" s="25">
        <v>17.2</v>
      </c>
      <c r="P82" s="25">
        <v>8.1999999999999993</v>
      </c>
      <c r="Q82" s="159">
        <v>3</v>
      </c>
      <c r="R82" s="147">
        <f t="shared" si="21"/>
        <v>-5.1999999999999993</v>
      </c>
      <c r="S82" s="127">
        <f t="shared" si="22"/>
        <v>36.585365853658544</v>
      </c>
    </row>
    <row r="83" spans="1:19" s="28" customFormat="1" ht="13.5" customHeight="1" x14ac:dyDescent="0.2">
      <c r="A83" s="90">
        <v>78</v>
      </c>
      <c r="B83" s="199" t="s">
        <v>84</v>
      </c>
      <c r="C83" s="199"/>
      <c r="D83" s="90" t="s">
        <v>82</v>
      </c>
      <c r="E83" s="25">
        <v>350</v>
      </c>
      <c r="F83" s="25">
        <v>350</v>
      </c>
      <c r="G83" s="25">
        <v>750</v>
      </c>
      <c r="H83" s="25">
        <v>600</v>
      </c>
      <c r="I83" s="25">
        <v>600</v>
      </c>
      <c r="J83" s="25">
        <v>610</v>
      </c>
      <c r="K83" s="25">
        <v>580</v>
      </c>
      <c r="L83" s="25">
        <v>700</v>
      </c>
      <c r="M83" s="25">
        <v>700</v>
      </c>
      <c r="N83" s="25">
        <v>3801</v>
      </c>
      <c r="O83" s="25">
        <v>1004</v>
      </c>
      <c r="P83" s="25">
        <v>1011.5</v>
      </c>
      <c r="Q83" s="159">
        <v>342.5</v>
      </c>
      <c r="R83" s="147">
        <f>Q83-P83</f>
        <v>-669</v>
      </c>
      <c r="S83" s="127">
        <f t="shared" si="22"/>
        <v>33.86060306475531</v>
      </c>
    </row>
    <row r="84" spans="1:19" s="28" customFormat="1" ht="13.5" customHeight="1" x14ac:dyDescent="0.2">
      <c r="A84" s="90">
        <v>79</v>
      </c>
      <c r="B84" s="199" t="s">
        <v>85</v>
      </c>
      <c r="C84" s="199"/>
      <c r="D84" s="90" t="s">
        <v>82</v>
      </c>
      <c r="E84" s="25">
        <v>100</v>
      </c>
      <c r="F84" s="25">
        <v>100</v>
      </c>
      <c r="G84" s="25">
        <v>180</v>
      </c>
      <c r="H84" s="25">
        <v>180</v>
      </c>
      <c r="I84" s="25">
        <v>150</v>
      </c>
      <c r="J84" s="25">
        <v>120</v>
      </c>
      <c r="K84" s="25">
        <v>50</v>
      </c>
      <c r="L84" s="25">
        <v>80</v>
      </c>
      <c r="M84" s="155"/>
      <c r="N84" s="25">
        <v>10</v>
      </c>
      <c r="O84" s="25">
        <v>0</v>
      </c>
      <c r="P84" s="25">
        <v>15</v>
      </c>
      <c r="Q84" s="159">
        <v>83.5</v>
      </c>
      <c r="R84" s="147">
        <f t="shared" si="21"/>
        <v>68.5</v>
      </c>
      <c r="S84" s="127" t="s">
        <v>129</v>
      </c>
    </row>
    <row r="85" spans="1:19" s="28" customFormat="1" ht="13.5" customHeight="1" x14ac:dyDescent="0.2">
      <c r="A85" s="90">
        <v>80</v>
      </c>
      <c r="B85" s="199" t="s">
        <v>86</v>
      </c>
      <c r="C85" s="199"/>
      <c r="D85" s="90" t="s">
        <v>7</v>
      </c>
      <c r="E85" s="11">
        <v>1</v>
      </c>
      <c r="F85" s="11">
        <v>1</v>
      </c>
      <c r="G85" s="11">
        <v>1</v>
      </c>
      <c r="H85" s="11">
        <v>1</v>
      </c>
      <c r="I85" s="11">
        <v>1</v>
      </c>
      <c r="J85" s="11">
        <v>1</v>
      </c>
      <c r="K85" s="11">
        <v>1</v>
      </c>
      <c r="L85" s="11">
        <v>1</v>
      </c>
      <c r="M85" s="11">
        <v>1</v>
      </c>
      <c r="N85" s="11">
        <v>1</v>
      </c>
      <c r="O85" s="11">
        <v>1</v>
      </c>
      <c r="P85" s="11">
        <v>1</v>
      </c>
      <c r="Q85" s="36">
        <v>1</v>
      </c>
      <c r="R85" s="147">
        <f t="shared" si="21"/>
        <v>0</v>
      </c>
      <c r="S85" s="127">
        <f t="shared" si="22"/>
        <v>100</v>
      </c>
    </row>
    <row r="86" spans="1:19" s="28" customFormat="1" ht="13.5" customHeight="1" x14ac:dyDescent="0.2">
      <c r="A86" s="90">
        <v>81</v>
      </c>
      <c r="B86" s="199" t="s">
        <v>87</v>
      </c>
      <c r="C86" s="199"/>
      <c r="D86" s="90" t="s">
        <v>7</v>
      </c>
      <c r="E86" s="11">
        <v>20</v>
      </c>
      <c r="F86" s="11">
        <v>19</v>
      </c>
      <c r="G86" s="11">
        <v>19</v>
      </c>
      <c r="H86" s="11">
        <v>17</v>
      </c>
      <c r="I86" s="11">
        <v>16</v>
      </c>
      <c r="J86" s="11">
        <v>17</v>
      </c>
      <c r="K86" s="11">
        <v>16</v>
      </c>
      <c r="L86" s="11">
        <v>16</v>
      </c>
      <c r="M86" s="11">
        <v>17</v>
      </c>
      <c r="N86" s="11">
        <v>18</v>
      </c>
      <c r="O86" s="11">
        <v>18</v>
      </c>
      <c r="P86" s="11">
        <v>18</v>
      </c>
      <c r="Q86" s="36">
        <v>19</v>
      </c>
      <c r="R86" s="147">
        <f t="shared" si="21"/>
        <v>1</v>
      </c>
      <c r="S86" s="127">
        <f t="shared" si="22"/>
        <v>105.55555555555556</v>
      </c>
    </row>
    <row r="87" spans="1:19" s="28" customFormat="1" ht="13.5" customHeight="1" x14ac:dyDescent="0.2">
      <c r="A87" s="90">
        <v>82</v>
      </c>
      <c r="B87" s="199" t="s">
        <v>88</v>
      </c>
      <c r="C87" s="199"/>
      <c r="D87" s="90" t="s">
        <v>23</v>
      </c>
      <c r="E87" s="11">
        <v>513</v>
      </c>
      <c r="F87" s="11">
        <v>509</v>
      </c>
      <c r="G87" s="11">
        <v>460</v>
      </c>
      <c r="H87" s="11">
        <v>433</v>
      </c>
      <c r="I87" s="11">
        <v>363</v>
      </c>
      <c r="J87" s="11">
        <v>349</v>
      </c>
      <c r="K87" s="11">
        <v>349</v>
      </c>
      <c r="L87" s="11">
        <v>352</v>
      </c>
      <c r="M87" s="11">
        <v>367</v>
      </c>
      <c r="N87" s="11">
        <v>406</v>
      </c>
      <c r="O87" s="11">
        <v>415</v>
      </c>
      <c r="P87" s="11">
        <v>431</v>
      </c>
      <c r="Q87" s="36">
        <v>455</v>
      </c>
      <c r="R87" s="147">
        <f t="shared" si="21"/>
        <v>24</v>
      </c>
      <c r="S87" s="127">
        <f t="shared" si="22"/>
        <v>105.56844547563806</v>
      </c>
    </row>
    <row r="88" spans="1:19" s="28" customFormat="1" ht="13.5" customHeight="1" x14ac:dyDescent="0.2">
      <c r="A88" s="90">
        <v>83</v>
      </c>
      <c r="B88" s="199" t="s">
        <v>89</v>
      </c>
      <c r="C88" s="199"/>
      <c r="D88" s="90" t="s">
        <v>23</v>
      </c>
      <c r="E88" s="11">
        <v>263</v>
      </c>
      <c r="F88" s="11">
        <v>260</v>
      </c>
      <c r="G88" s="11">
        <v>222</v>
      </c>
      <c r="H88" s="11">
        <v>202</v>
      </c>
      <c r="I88" s="11">
        <v>169</v>
      </c>
      <c r="J88" s="11">
        <v>201</v>
      </c>
      <c r="K88" s="11">
        <v>156</v>
      </c>
      <c r="L88" s="11">
        <v>157</v>
      </c>
      <c r="M88" s="11">
        <v>160</v>
      </c>
      <c r="N88" s="11">
        <v>174</v>
      </c>
      <c r="O88" s="11">
        <v>183</v>
      </c>
      <c r="P88" s="11">
        <v>194</v>
      </c>
      <c r="Q88" s="36">
        <v>211</v>
      </c>
      <c r="R88" s="147">
        <f t="shared" si="21"/>
        <v>17</v>
      </c>
      <c r="S88" s="127">
        <f t="shared" si="22"/>
        <v>108.76288659793813</v>
      </c>
    </row>
    <row r="89" spans="1:19" s="28" customFormat="1" ht="13.5" customHeight="1" x14ac:dyDescent="0.2">
      <c r="A89" s="90">
        <v>84</v>
      </c>
      <c r="B89" s="199" t="s">
        <v>90</v>
      </c>
      <c r="C89" s="199"/>
      <c r="D89" s="90" t="s">
        <v>23</v>
      </c>
      <c r="E89" s="11">
        <v>54</v>
      </c>
      <c r="F89" s="11">
        <v>48</v>
      </c>
      <c r="G89" s="11">
        <v>56</v>
      </c>
      <c r="H89" s="11">
        <v>48</v>
      </c>
      <c r="I89" s="11">
        <v>48</v>
      </c>
      <c r="J89" s="11">
        <v>48</v>
      </c>
      <c r="K89" s="11">
        <v>45</v>
      </c>
      <c r="L89" s="11">
        <v>44</v>
      </c>
      <c r="M89" s="11">
        <v>47</v>
      </c>
      <c r="N89" s="11">
        <v>46</v>
      </c>
      <c r="O89" s="11">
        <v>47</v>
      </c>
      <c r="P89" s="11">
        <v>44</v>
      </c>
      <c r="Q89" s="36">
        <v>46</v>
      </c>
      <c r="R89" s="147">
        <f t="shared" si="21"/>
        <v>2</v>
      </c>
      <c r="S89" s="127">
        <f t="shared" si="22"/>
        <v>104.54545454545455</v>
      </c>
    </row>
    <row r="90" spans="1:19" s="28" customFormat="1" ht="13.5" customHeight="1" x14ac:dyDescent="0.2">
      <c r="A90" s="90">
        <v>85</v>
      </c>
      <c r="B90" s="199" t="s">
        <v>89</v>
      </c>
      <c r="C90" s="199"/>
      <c r="D90" s="90" t="s">
        <v>23</v>
      </c>
      <c r="E90" s="11">
        <v>38</v>
      </c>
      <c r="F90" s="11">
        <v>39</v>
      </c>
      <c r="G90" s="11">
        <v>40</v>
      </c>
      <c r="H90" s="11">
        <v>38</v>
      </c>
      <c r="I90" s="11">
        <v>38</v>
      </c>
      <c r="J90" s="11">
        <v>37</v>
      </c>
      <c r="K90" s="11">
        <v>37</v>
      </c>
      <c r="L90" s="11">
        <v>38</v>
      </c>
      <c r="M90" s="11">
        <v>39</v>
      </c>
      <c r="N90" s="11">
        <v>37</v>
      </c>
      <c r="O90" s="11">
        <v>38</v>
      </c>
      <c r="P90" s="11">
        <v>36</v>
      </c>
      <c r="Q90" s="36">
        <v>37</v>
      </c>
      <c r="R90" s="147">
        <f t="shared" si="21"/>
        <v>1</v>
      </c>
      <c r="S90" s="127">
        <f t="shared" si="22"/>
        <v>102.77777777777777</v>
      </c>
    </row>
    <row r="91" spans="1:19" s="28" customFormat="1" ht="13.5" customHeight="1" x14ac:dyDescent="0.2">
      <c r="A91" s="90">
        <v>86</v>
      </c>
      <c r="B91" s="199" t="s">
        <v>91</v>
      </c>
      <c r="C91" s="199"/>
      <c r="D91" s="90" t="s">
        <v>23</v>
      </c>
      <c r="E91" s="11">
        <v>26</v>
      </c>
      <c r="F91" s="11">
        <v>25</v>
      </c>
      <c r="G91" s="11">
        <v>25</v>
      </c>
      <c r="H91" s="11">
        <v>24</v>
      </c>
      <c r="I91" s="11">
        <v>24</v>
      </c>
      <c r="J91" s="11">
        <v>23</v>
      </c>
      <c r="K91" s="11">
        <v>22</v>
      </c>
      <c r="L91" s="11">
        <v>23</v>
      </c>
      <c r="M91" s="11">
        <v>24</v>
      </c>
      <c r="N91" s="11">
        <v>25</v>
      </c>
      <c r="O91" s="11">
        <v>25</v>
      </c>
      <c r="P91" s="11">
        <v>24</v>
      </c>
      <c r="Q91" s="36">
        <v>25</v>
      </c>
      <c r="R91" s="147">
        <f t="shared" si="21"/>
        <v>1</v>
      </c>
      <c r="S91" s="127">
        <f t="shared" si="22"/>
        <v>104.16666666666667</v>
      </c>
    </row>
    <row r="92" spans="1:19" s="28" customFormat="1" ht="13.5" customHeight="1" x14ac:dyDescent="0.2">
      <c r="A92" s="90">
        <v>87</v>
      </c>
      <c r="B92" s="199" t="s">
        <v>89</v>
      </c>
      <c r="C92" s="199"/>
      <c r="D92" s="90" t="s">
        <v>23</v>
      </c>
      <c r="E92" s="11">
        <v>19</v>
      </c>
      <c r="F92" s="11">
        <v>19</v>
      </c>
      <c r="G92" s="11">
        <v>19</v>
      </c>
      <c r="H92" s="11">
        <v>18</v>
      </c>
      <c r="I92" s="11">
        <v>18</v>
      </c>
      <c r="J92" s="11">
        <v>16</v>
      </c>
      <c r="K92" s="11">
        <v>17</v>
      </c>
      <c r="L92" s="11">
        <v>19</v>
      </c>
      <c r="M92" s="11">
        <v>20</v>
      </c>
      <c r="N92" s="11">
        <v>20</v>
      </c>
      <c r="O92" s="11">
        <v>20</v>
      </c>
      <c r="P92" s="11">
        <v>20</v>
      </c>
      <c r="Q92" s="36">
        <v>20</v>
      </c>
      <c r="R92" s="147">
        <f t="shared" si="21"/>
        <v>0</v>
      </c>
      <c r="S92" s="127">
        <f t="shared" si="22"/>
        <v>100</v>
      </c>
    </row>
    <row r="93" spans="1:19" s="28" customFormat="1" ht="13.5" customHeight="1" x14ac:dyDescent="0.2">
      <c r="A93" s="90">
        <v>88</v>
      </c>
      <c r="B93" s="199" t="s">
        <v>92</v>
      </c>
      <c r="C93" s="199"/>
      <c r="D93" s="90" t="s">
        <v>23</v>
      </c>
      <c r="E93" s="11">
        <v>96</v>
      </c>
      <c r="F93" s="11">
        <v>59</v>
      </c>
      <c r="G93" s="11">
        <v>51</v>
      </c>
      <c r="H93" s="11">
        <v>37</v>
      </c>
      <c r="I93" s="11">
        <v>40</v>
      </c>
      <c r="J93" s="11">
        <v>42</v>
      </c>
      <c r="K93" s="11">
        <v>39</v>
      </c>
      <c r="L93" s="11">
        <v>58</v>
      </c>
      <c r="M93" s="11">
        <v>43</v>
      </c>
      <c r="N93" s="11">
        <v>82</v>
      </c>
      <c r="O93" s="11">
        <v>51</v>
      </c>
      <c r="P93" s="11">
        <v>59</v>
      </c>
      <c r="Q93" s="36">
        <v>62</v>
      </c>
      <c r="R93" s="147">
        <f t="shared" si="21"/>
        <v>3</v>
      </c>
      <c r="S93" s="127">
        <f t="shared" si="22"/>
        <v>105.08474576271188</v>
      </c>
    </row>
    <row r="94" spans="1:19" s="28" customFormat="1" ht="13.5" customHeight="1" x14ac:dyDescent="0.2">
      <c r="A94" s="90">
        <v>89</v>
      </c>
      <c r="B94" s="199" t="s">
        <v>93</v>
      </c>
      <c r="C94" s="199"/>
      <c r="D94" s="90" t="s">
        <v>23</v>
      </c>
      <c r="E94" s="11">
        <v>100</v>
      </c>
      <c r="F94" s="11">
        <v>100</v>
      </c>
      <c r="G94" s="11">
        <v>100</v>
      </c>
      <c r="H94" s="11">
        <v>92</v>
      </c>
      <c r="I94" s="11">
        <v>76</v>
      </c>
      <c r="J94" s="11">
        <v>68</v>
      </c>
      <c r="K94" s="11">
        <v>42</v>
      </c>
      <c r="L94" s="11">
        <v>57</v>
      </c>
      <c r="M94" s="11">
        <v>70</v>
      </c>
      <c r="N94" s="11">
        <v>60</v>
      </c>
      <c r="O94" s="11">
        <v>32</v>
      </c>
      <c r="P94" s="11">
        <v>76</v>
      </c>
      <c r="Q94" s="36">
        <v>62</v>
      </c>
      <c r="R94" s="147">
        <f t="shared" si="21"/>
        <v>-14</v>
      </c>
      <c r="S94" s="127">
        <f t="shared" si="22"/>
        <v>81.578947368421055</v>
      </c>
    </row>
    <row r="95" spans="1:19" s="28" customFormat="1" ht="13.5" customHeight="1" x14ac:dyDescent="0.2">
      <c r="A95" s="90">
        <v>90</v>
      </c>
      <c r="B95" s="199" t="s">
        <v>94</v>
      </c>
      <c r="C95" s="199"/>
      <c r="D95" s="90" t="s">
        <v>23</v>
      </c>
      <c r="E95" s="11">
        <v>4</v>
      </c>
      <c r="F95" s="11">
        <v>2</v>
      </c>
      <c r="G95" s="11">
        <v>1</v>
      </c>
      <c r="H95" s="11">
        <v>5</v>
      </c>
      <c r="I95" s="11">
        <v>5</v>
      </c>
      <c r="J95" s="11">
        <v>5</v>
      </c>
      <c r="K95" s="154"/>
      <c r="L95" s="11">
        <v>6</v>
      </c>
      <c r="M95" s="11">
        <v>4</v>
      </c>
      <c r="N95" s="11">
        <v>4</v>
      </c>
      <c r="O95" s="11">
        <v>2</v>
      </c>
      <c r="P95" s="11">
        <v>1</v>
      </c>
      <c r="Q95" s="36">
        <v>2</v>
      </c>
      <c r="R95" s="147">
        <f t="shared" si="21"/>
        <v>1</v>
      </c>
      <c r="S95" s="127">
        <f t="shared" si="22"/>
        <v>200</v>
      </c>
    </row>
    <row r="96" spans="1:19" s="28" customFormat="1" ht="13.5" customHeight="1" x14ac:dyDescent="0.2">
      <c r="A96" s="90">
        <v>91</v>
      </c>
      <c r="B96" s="199" t="s">
        <v>95</v>
      </c>
      <c r="C96" s="199"/>
      <c r="D96" s="90" t="s">
        <v>23</v>
      </c>
      <c r="E96" s="11">
        <v>4</v>
      </c>
      <c r="F96" s="11">
        <v>2</v>
      </c>
      <c r="G96" s="11">
        <v>1</v>
      </c>
      <c r="H96" s="11">
        <v>5</v>
      </c>
      <c r="I96" s="11">
        <v>5</v>
      </c>
      <c r="J96" s="11">
        <v>5</v>
      </c>
      <c r="K96" s="154"/>
      <c r="L96" s="11">
        <v>6</v>
      </c>
      <c r="M96" s="11">
        <v>3</v>
      </c>
      <c r="N96" s="11">
        <v>4</v>
      </c>
      <c r="O96" s="11">
        <v>2</v>
      </c>
      <c r="P96" s="11">
        <v>1</v>
      </c>
      <c r="Q96" s="36">
        <v>2</v>
      </c>
      <c r="R96" s="147">
        <f t="shared" si="21"/>
        <v>1</v>
      </c>
      <c r="S96" s="127">
        <f t="shared" si="22"/>
        <v>200</v>
      </c>
    </row>
    <row r="97" spans="1:19" s="28" customFormat="1" ht="27" customHeight="1" x14ac:dyDescent="0.2">
      <c r="A97" s="90">
        <v>92</v>
      </c>
      <c r="B97" s="199" t="s">
        <v>96</v>
      </c>
      <c r="C97" s="199"/>
      <c r="D97" s="90" t="s">
        <v>23</v>
      </c>
      <c r="E97" s="154"/>
      <c r="F97" s="154"/>
      <c r="G97" s="11">
        <v>1</v>
      </c>
      <c r="H97" s="11">
        <v>1</v>
      </c>
      <c r="I97" s="154"/>
      <c r="J97" s="154"/>
      <c r="K97" s="11">
        <v>1</v>
      </c>
      <c r="L97" s="154"/>
      <c r="M97" s="154"/>
      <c r="N97" s="11">
        <v>0</v>
      </c>
      <c r="O97" s="11">
        <v>0</v>
      </c>
      <c r="P97" s="11">
        <v>1</v>
      </c>
      <c r="Q97" s="36">
        <v>1</v>
      </c>
      <c r="R97" s="147">
        <f t="shared" si="21"/>
        <v>0</v>
      </c>
      <c r="S97" s="127">
        <f t="shared" si="22"/>
        <v>100</v>
      </c>
    </row>
    <row r="98" spans="1:19" s="28" customFormat="1" ht="13.5" customHeight="1" x14ac:dyDescent="0.2">
      <c r="A98" s="90">
        <v>93</v>
      </c>
      <c r="B98" s="199" t="s">
        <v>97</v>
      </c>
      <c r="C98" s="199"/>
      <c r="D98" s="90" t="s">
        <v>23</v>
      </c>
      <c r="E98" s="154"/>
      <c r="F98" s="154"/>
      <c r="G98" s="154"/>
      <c r="H98" s="154"/>
      <c r="I98" s="154"/>
      <c r="J98" s="154"/>
      <c r="K98" s="11">
        <v>1</v>
      </c>
      <c r="L98" s="154"/>
      <c r="M98" s="154"/>
      <c r="N98" s="11">
        <v>0</v>
      </c>
      <c r="O98" s="11">
        <v>0</v>
      </c>
      <c r="P98" s="11">
        <v>0</v>
      </c>
      <c r="Q98" s="36">
        <v>1</v>
      </c>
      <c r="R98" s="147">
        <f t="shared" si="21"/>
        <v>1</v>
      </c>
      <c r="S98" s="127" t="e">
        <f t="shared" si="22"/>
        <v>#DIV/0!</v>
      </c>
    </row>
    <row r="99" spans="1:19" s="28" customFormat="1" ht="13.5" customHeight="1" x14ac:dyDescent="0.2">
      <c r="A99" s="90">
        <v>94</v>
      </c>
      <c r="B99" s="199" t="s">
        <v>98</v>
      </c>
      <c r="C99" s="199"/>
      <c r="D99" s="90" t="s">
        <v>23</v>
      </c>
      <c r="E99" s="11">
        <v>82</v>
      </c>
      <c r="F99" s="11">
        <v>70</v>
      </c>
      <c r="G99" s="11">
        <v>45</v>
      </c>
      <c r="H99" s="11">
        <v>36</v>
      </c>
      <c r="I99" s="11">
        <v>30</v>
      </c>
      <c r="J99" s="11">
        <v>40</v>
      </c>
      <c r="K99" s="11">
        <v>39</v>
      </c>
      <c r="L99" s="11">
        <v>32</v>
      </c>
      <c r="M99" s="11">
        <v>41</v>
      </c>
      <c r="N99" s="11">
        <v>39</v>
      </c>
      <c r="O99" s="11">
        <v>23</v>
      </c>
      <c r="P99" s="11">
        <v>31</v>
      </c>
      <c r="Q99" s="36">
        <v>32</v>
      </c>
      <c r="R99" s="147">
        <f t="shared" si="21"/>
        <v>1</v>
      </c>
      <c r="S99" s="127">
        <f t="shared" si="22"/>
        <v>103.2258064516129</v>
      </c>
    </row>
    <row r="100" spans="1:19" s="28" customFormat="1" ht="13.5" customHeight="1" x14ac:dyDescent="0.2">
      <c r="A100" s="90">
        <v>95</v>
      </c>
      <c r="B100" s="199" t="s">
        <v>99</v>
      </c>
      <c r="C100" s="199"/>
      <c r="D100" s="90" t="s">
        <v>7</v>
      </c>
      <c r="E100" s="11">
        <v>17</v>
      </c>
      <c r="F100" s="11">
        <v>21</v>
      </c>
      <c r="G100" s="11">
        <v>14</v>
      </c>
      <c r="H100" s="11">
        <v>18</v>
      </c>
      <c r="I100" s="11">
        <v>16</v>
      </c>
      <c r="J100" s="11">
        <v>23</v>
      </c>
      <c r="K100" s="11">
        <v>15</v>
      </c>
      <c r="L100" s="11">
        <v>24</v>
      </c>
      <c r="M100" s="11">
        <v>16</v>
      </c>
      <c r="N100" s="11">
        <v>17</v>
      </c>
      <c r="O100" s="11">
        <v>28</v>
      </c>
      <c r="P100" s="11">
        <v>45</v>
      </c>
      <c r="Q100" s="11">
        <v>46</v>
      </c>
      <c r="R100" s="147">
        <f t="shared" si="21"/>
        <v>1</v>
      </c>
      <c r="S100" s="127">
        <f t="shared" si="22"/>
        <v>102.22222222222221</v>
      </c>
    </row>
    <row r="101" spans="1:19" s="28" customFormat="1" ht="13.5" customHeight="1" x14ac:dyDescent="0.2">
      <c r="A101" s="90">
        <v>96</v>
      </c>
      <c r="B101" s="199" t="s">
        <v>100</v>
      </c>
      <c r="C101" s="199"/>
      <c r="D101" s="90" t="s">
        <v>23</v>
      </c>
      <c r="E101" s="11">
        <v>16</v>
      </c>
      <c r="F101" s="11">
        <v>25</v>
      </c>
      <c r="G101" s="11">
        <v>11</v>
      </c>
      <c r="H101" s="11">
        <v>17</v>
      </c>
      <c r="I101" s="11">
        <v>13</v>
      </c>
      <c r="J101" s="11">
        <v>21</v>
      </c>
      <c r="K101" s="11">
        <v>17</v>
      </c>
      <c r="L101" s="11">
        <v>21</v>
      </c>
      <c r="M101" s="11">
        <v>15</v>
      </c>
      <c r="N101" s="11">
        <v>15</v>
      </c>
      <c r="O101" s="11">
        <v>14</v>
      </c>
      <c r="P101" s="11">
        <v>23</v>
      </c>
      <c r="Q101" s="11">
        <v>41</v>
      </c>
      <c r="R101" s="147">
        <f t="shared" si="21"/>
        <v>18</v>
      </c>
      <c r="S101" s="127">
        <f t="shared" si="22"/>
        <v>178.26086956521738</v>
      </c>
    </row>
    <row r="102" spans="1:19" s="28" customFormat="1" ht="19.5" customHeight="1" x14ac:dyDescent="0.2">
      <c r="A102" s="234" t="s">
        <v>101</v>
      </c>
      <c r="B102" s="234"/>
      <c r="C102" s="234"/>
      <c r="D102" s="234"/>
      <c r="E102" s="234"/>
      <c r="F102" s="234"/>
      <c r="G102" s="234"/>
      <c r="H102" s="234"/>
      <c r="I102" s="234"/>
      <c r="J102" s="234"/>
      <c r="K102" s="234"/>
      <c r="L102" s="234"/>
      <c r="M102" s="234"/>
      <c r="N102" s="234"/>
      <c r="O102" s="234"/>
      <c r="P102" s="234"/>
      <c r="Q102" s="234"/>
      <c r="R102" s="234"/>
      <c r="S102" s="234"/>
    </row>
    <row r="103" spans="1:19" s="28" customFormat="1" ht="18" customHeight="1" x14ac:dyDescent="0.2"/>
    <row r="104" spans="1:19" s="28" customFormat="1" ht="18" customHeight="1" x14ac:dyDescent="0.2"/>
    <row r="105" spans="1:19" s="28" customFormat="1" ht="18" customHeight="1" x14ac:dyDescent="0.2">
      <c r="B105" s="235" t="s">
        <v>102</v>
      </c>
      <c r="C105" s="235"/>
      <c r="D105" s="29"/>
      <c r="E105" s="30"/>
      <c r="F105" s="30"/>
      <c r="G105" s="30"/>
      <c r="H105" s="30"/>
      <c r="I105" s="30"/>
      <c r="J105" s="30"/>
      <c r="K105" s="30"/>
      <c r="R105" s="30"/>
    </row>
    <row r="106" spans="1:19" s="28" customFormat="1" ht="18" customHeight="1" x14ac:dyDescent="0.2">
      <c r="B106" s="233" t="s">
        <v>103</v>
      </c>
      <c r="C106" s="233"/>
      <c r="D106" s="233"/>
      <c r="E106" s="233"/>
      <c r="F106" s="233"/>
      <c r="G106" s="233"/>
      <c r="H106" s="233"/>
      <c r="I106" s="233"/>
      <c r="J106" s="233"/>
      <c r="K106" s="233"/>
      <c r="L106" s="233"/>
      <c r="M106" s="233"/>
      <c r="N106" s="233"/>
      <c r="O106" s="233"/>
      <c r="P106" s="233"/>
      <c r="Q106" s="233"/>
      <c r="R106" s="233"/>
    </row>
    <row r="107" spans="1:19" s="28" customFormat="1" x14ac:dyDescent="0.2"/>
  </sheetData>
  <mergeCells count="112">
    <mergeCell ref="R4:S4"/>
    <mergeCell ref="B6:C6"/>
    <mergeCell ref="B7:C7"/>
    <mergeCell ref="A2:S2"/>
    <mergeCell ref="J3:S3"/>
    <mergeCell ref="A4:A5"/>
    <mergeCell ref="B4:C5"/>
    <mergeCell ref="D4:D5"/>
    <mergeCell ref="E4:E5"/>
    <mergeCell ref="G4:G5"/>
    <mergeCell ref="H4:H5"/>
    <mergeCell ref="I4:I5"/>
    <mergeCell ref="J4:J5"/>
    <mergeCell ref="N4:N5"/>
    <mergeCell ref="O4:O5"/>
    <mergeCell ref="P4:P5"/>
    <mergeCell ref="Q4:Q5"/>
    <mergeCell ref="B8:C8"/>
    <mergeCell ref="B9:C9"/>
    <mergeCell ref="B10:C10"/>
    <mergeCell ref="B11:C11"/>
    <mergeCell ref="B12:C12"/>
    <mergeCell ref="B13:C13"/>
    <mergeCell ref="K4:K5"/>
    <mergeCell ref="L4:L5"/>
    <mergeCell ref="M4:M5"/>
    <mergeCell ref="F4:F5"/>
    <mergeCell ref="B20:C20"/>
    <mergeCell ref="B21:C21"/>
    <mergeCell ref="B22:C22"/>
    <mergeCell ref="B23:C23"/>
    <mergeCell ref="B24:C24"/>
    <mergeCell ref="B25:C25"/>
    <mergeCell ref="B14:C14"/>
    <mergeCell ref="B15:C15"/>
    <mergeCell ref="B16:C16"/>
    <mergeCell ref="B17:C17"/>
    <mergeCell ref="B18:C18"/>
    <mergeCell ref="B19:C19"/>
    <mergeCell ref="B32:C32"/>
    <mergeCell ref="B33:C33"/>
    <mergeCell ref="B34:C34"/>
    <mergeCell ref="B35:C35"/>
    <mergeCell ref="B36:C36"/>
    <mergeCell ref="B37:C37"/>
    <mergeCell ref="B26:C26"/>
    <mergeCell ref="B27:C27"/>
    <mergeCell ref="B28:C28"/>
    <mergeCell ref="B29:C29"/>
    <mergeCell ref="B30:C30"/>
    <mergeCell ref="B31:C31"/>
    <mergeCell ref="B47:B48"/>
    <mergeCell ref="B49:C49"/>
    <mergeCell ref="B50:C50"/>
    <mergeCell ref="B51:C51"/>
    <mergeCell ref="B52:C52"/>
    <mergeCell ref="B53:C53"/>
    <mergeCell ref="B38:C38"/>
    <mergeCell ref="B39:C39"/>
    <mergeCell ref="B40:C40"/>
    <mergeCell ref="B41:B42"/>
    <mergeCell ref="B43:B44"/>
    <mergeCell ref="B45:B46"/>
    <mergeCell ref="B60:C60"/>
    <mergeCell ref="B61:C61"/>
    <mergeCell ref="B62:C62"/>
    <mergeCell ref="B63:C63"/>
    <mergeCell ref="B64:C64"/>
    <mergeCell ref="B65:C65"/>
    <mergeCell ref="B54:C54"/>
    <mergeCell ref="B55:C55"/>
    <mergeCell ref="B56:C56"/>
    <mergeCell ref="B57:C57"/>
    <mergeCell ref="B58:C58"/>
    <mergeCell ref="B59:C59"/>
    <mergeCell ref="B72:C72"/>
    <mergeCell ref="B73:C73"/>
    <mergeCell ref="B74:C74"/>
    <mergeCell ref="B75:C75"/>
    <mergeCell ref="B76:C76"/>
    <mergeCell ref="B77:B79"/>
    <mergeCell ref="B66:C66"/>
    <mergeCell ref="B67:C67"/>
    <mergeCell ref="B68:C68"/>
    <mergeCell ref="B69:C69"/>
    <mergeCell ref="B70:C70"/>
    <mergeCell ref="B71:C71"/>
    <mergeCell ref="B86:C86"/>
    <mergeCell ref="B87:C87"/>
    <mergeCell ref="B88:C88"/>
    <mergeCell ref="B89:C89"/>
    <mergeCell ref="B90:C90"/>
    <mergeCell ref="B91:C91"/>
    <mergeCell ref="B80:C80"/>
    <mergeCell ref="B81:C81"/>
    <mergeCell ref="B82:C82"/>
    <mergeCell ref="B83:C83"/>
    <mergeCell ref="B84:C84"/>
    <mergeCell ref="B85:C85"/>
    <mergeCell ref="B106:R106"/>
    <mergeCell ref="B98:C98"/>
    <mergeCell ref="B99:C99"/>
    <mergeCell ref="B100:C100"/>
    <mergeCell ref="B101:C101"/>
    <mergeCell ref="A102:S102"/>
    <mergeCell ref="B105:C105"/>
    <mergeCell ref="B92:C92"/>
    <mergeCell ref="B93:C93"/>
    <mergeCell ref="B94:C94"/>
    <mergeCell ref="B95:C95"/>
    <mergeCell ref="B96:C96"/>
    <mergeCell ref="B97:C97"/>
  </mergeCells>
  <pageMargins left="0.6692913385826772" right="0.43307086614173229" top="0.56000000000000005" bottom="0.27559055118110237" header="0.15748031496062992" footer="0.15748031496062992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8"/>
  </sheetPr>
  <dimension ref="A1:V106"/>
  <sheetViews>
    <sheetView workbookViewId="0">
      <pane xSplit="4" ySplit="5" topLeftCell="E54" activePane="bottomRight" state="frozen"/>
      <selection activeCell="T15" sqref="T15"/>
      <selection pane="topRight" activeCell="T15" sqref="T15"/>
      <selection pane="bottomLeft" activeCell="T15" sqref="T15"/>
      <selection pane="bottomRight" activeCell="A72" sqref="A72:XFD72"/>
    </sheetView>
  </sheetViews>
  <sheetFormatPr defaultRowHeight="11.25" x14ac:dyDescent="0.2"/>
  <cols>
    <col min="1" max="1" width="3.5703125" style="1" customWidth="1"/>
    <col min="2" max="2" width="21.5703125" style="1" customWidth="1"/>
    <col min="3" max="3" width="10.5703125" style="1" customWidth="1"/>
    <col min="4" max="4" width="6.5703125" style="1" customWidth="1"/>
    <col min="5" max="11" width="6.28515625" style="1" customWidth="1"/>
    <col min="12" max="17" width="7.28515625" style="1" customWidth="1"/>
    <col min="18" max="18" width="6.28515625" style="1" customWidth="1"/>
    <col min="19" max="19" width="6.140625" style="1" customWidth="1"/>
    <col min="20" max="20" width="0.7109375" style="1" customWidth="1"/>
    <col min="21" max="253" width="9.140625" style="1"/>
    <col min="254" max="254" width="3.7109375" style="1" customWidth="1"/>
    <col min="255" max="255" width="19" style="1" customWidth="1"/>
    <col min="256" max="256" width="13" style="1" customWidth="1"/>
    <col min="257" max="257" width="9" style="1" customWidth="1"/>
    <col min="258" max="263" width="6.85546875" style="1" customWidth="1"/>
    <col min="264" max="509" width="9.140625" style="1"/>
    <col min="510" max="510" width="3.7109375" style="1" customWidth="1"/>
    <col min="511" max="511" width="19" style="1" customWidth="1"/>
    <col min="512" max="512" width="13" style="1" customWidth="1"/>
    <col min="513" max="513" width="9" style="1" customWidth="1"/>
    <col min="514" max="519" width="6.85546875" style="1" customWidth="1"/>
    <col min="520" max="765" width="9.140625" style="1"/>
    <col min="766" max="766" width="3.7109375" style="1" customWidth="1"/>
    <col min="767" max="767" width="19" style="1" customWidth="1"/>
    <col min="768" max="768" width="13" style="1" customWidth="1"/>
    <col min="769" max="769" width="9" style="1" customWidth="1"/>
    <col min="770" max="775" width="6.85546875" style="1" customWidth="1"/>
    <col min="776" max="1021" width="9.140625" style="1"/>
    <col min="1022" max="1022" width="3.7109375" style="1" customWidth="1"/>
    <col min="1023" max="1023" width="19" style="1" customWidth="1"/>
    <col min="1024" max="1024" width="13" style="1" customWidth="1"/>
    <col min="1025" max="1025" width="9" style="1" customWidth="1"/>
    <col min="1026" max="1031" width="6.85546875" style="1" customWidth="1"/>
    <col min="1032" max="1277" width="9.140625" style="1"/>
    <col min="1278" max="1278" width="3.7109375" style="1" customWidth="1"/>
    <col min="1279" max="1279" width="19" style="1" customWidth="1"/>
    <col min="1280" max="1280" width="13" style="1" customWidth="1"/>
    <col min="1281" max="1281" width="9" style="1" customWidth="1"/>
    <col min="1282" max="1287" width="6.85546875" style="1" customWidth="1"/>
    <col min="1288" max="1533" width="9.140625" style="1"/>
    <col min="1534" max="1534" width="3.7109375" style="1" customWidth="1"/>
    <col min="1535" max="1535" width="19" style="1" customWidth="1"/>
    <col min="1536" max="1536" width="13" style="1" customWidth="1"/>
    <col min="1537" max="1537" width="9" style="1" customWidth="1"/>
    <col min="1538" max="1543" width="6.85546875" style="1" customWidth="1"/>
    <col min="1544" max="1789" width="9.140625" style="1"/>
    <col min="1790" max="1790" width="3.7109375" style="1" customWidth="1"/>
    <col min="1791" max="1791" width="19" style="1" customWidth="1"/>
    <col min="1792" max="1792" width="13" style="1" customWidth="1"/>
    <col min="1793" max="1793" width="9" style="1" customWidth="1"/>
    <col min="1794" max="1799" width="6.85546875" style="1" customWidth="1"/>
    <col min="1800" max="2045" width="9.140625" style="1"/>
    <col min="2046" max="2046" width="3.7109375" style="1" customWidth="1"/>
    <col min="2047" max="2047" width="19" style="1" customWidth="1"/>
    <col min="2048" max="2048" width="13" style="1" customWidth="1"/>
    <col min="2049" max="2049" width="9" style="1" customWidth="1"/>
    <col min="2050" max="2055" width="6.85546875" style="1" customWidth="1"/>
    <col min="2056" max="2301" width="9.140625" style="1"/>
    <col min="2302" max="2302" width="3.7109375" style="1" customWidth="1"/>
    <col min="2303" max="2303" width="19" style="1" customWidth="1"/>
    <col min="2304" max="2304" width="13" style="1" customWidth="1"/>
    <col min="2305" max="2305" width="9" style="1" customWidth="1"/>
    <col min="2306" max="2311" width="6.85546875" style="1" customWidth="1"/>
    <col min="2312" max="2557" width="9.140625" style="1"/>
    <col min="2558" max="2558" width="3.7109375" style="1" customWidth="1"/>
    <col min="2559" max="2559" width="19" style="1" customWidth="1"/>
    <col min="2560" max="2560" width="13" style="1" customWidth="1"/>
    <col min="2561" max="2561" width="9" style="1" customWidth="1"/>
    <col min="2562" max="2567" width="6.85546875" style="1" customWidth="1"/>
    <col min="2568" max="2813" width="9.140625" style="1"/>
    <col min="2814" max="2814" width="3.7109375" style="1" customWidth="1"/>
    <col min="2815" max="2815" width="19" style="1" customWidth="1"/>
    <col min="2816" max="2816" width="13" style="1" customWidth="1"/>
    <col min="2817" max="2817" width="9" style="1" customWidth="1"/>
    <col min="2818" max="2823" width="6.85546875" style="1" customWidth="1"/>
    <col min="2824" max="3069" width="9.140625" style="1"/>
    <col min="3070" max="3070" width="3.7109375" style="1" customWidth="1"/>
    <col min="3071" max="3071" width="19" style="1" customWidth="1"/>
    <col min="3072" max="3072" width="13" style="1" customWidth="1"/>
    <col min="3073" max="3073" width="9" style="1" customWidth="1"/>
    <col min="3074" max="3079" width="6.85546875" style="1" customWidth="1"/>
    <col min="3080" max="3325" width="9.140625" style="1"/>
    <col min="3326" max="3326" width="3.7109375" style="1" customWidth="1"/>
    <col min="3327" max="3327" width="19" style="1" customWidth="1"/>
    <col min="3328" max="3328" width="13" style="1" customWidth="1"/>
    <col min="3329" max="3329" width="9" style="1" customWidth="1"/>
    <col min="3330" max="3335" width="6.85546875" style="1" customWidth="1"/>
    <col min="3336" max="3581" width="9.140625" style="1"/>
    <col min="3582" max="3582" width="3.7109375" style="1" customWidth="1"/>
    <col min="3583" max="3583" width="19" style="1" customWidth="1"/>
    <col min="3584" max="3584" width="13" style="1" customWidth="1"/>
    <col min="3585" max="3585" width="9" style="1" customWidth="1"/>
    <col min="3586" max="3591" width="6.85546875" style="1" customWidth="1"/>
    <col min="3592" max="3837" width="9.140625" style="1"/>
    <col min="3838" max="3838" width="3.7109375" style="1" customWidth="1"/>
    <col min="3839" max="3839" width="19" style="1" customWidth="1"/>
    <col min="3840" max="3840" width="13" style="1" customWidth="1"/>
    <col min="3841" max="3841" width="9" style="1" customWidth="1"/>
    <col min="3842" max="3847" width="6.85546875" style="1" customWidth="1"/>
    <col min="3848" max="4093" width="9.140625" style="1"/>
    <col min="4094" max="4094" width="3.7109375" style="1" customWidth="1"/>
    <col min="4095" max="4095" width="19" style="1" customWidth="1"/>
    <col min="4096" max="4096" width="13" style="1" customWidth="1"/>
    <col min="4097" max="4097" width="9" style="1" customWidth="1"/>
    <col min="4098" max="4103" width="6.85546875" style="1" customWidth="1"/>
    <col min="4104" max="4349" width="9.140625" style="1"/>
    <col min="4350" max="4350" width="3.7109375" style="1" customWidth="1"/>
    <col min="4351" max="4351" width="19" style="1" customWidth="1"/>
    <col min="4352" max="4352" width="13" style="1" customWidth="1"/>
    <col min="4353" max="4353" width="9" style="1" customWidth="1"/>
    <col min="4354" max="4359" width="6.85546875" style="1" customWidth="1"/>
    <col min="4360" max="4605" width="9.140625" style="1"/>
    <col min="4606" max="4606" width="3.7109375" style="1" customWidth="1"/>
    <col min="4607" max="4607" width="19" style="1" customWidth="1"/>
    <col min="4608" max="4608" width="13" style="1" customWidth="1"/>
    <col min="4609" max="4609" width="9" style="1" customWidth="1"/>
    <col min="4610" max="4615" width="6.85546875" style="1" customWidth="1"/>
    <col min="4616" max="4861" width="9.140625" style="1"/>
    <col min="4862" max="4862" width="3.7109375" style="1" customWidth="1"/>
    <col min="4863" max="4863" width="19" style="1" customWidth="1"/>
    <col min="4864" max="4864" width="13" style="1" customWidth="1"/>
    <col min="4865" max="4865" width="9" style="1" customWidth="1"/>
    <col min="4866" max="4871" width="6.85546875" style="1" customWidth="1"/>
    <col min="4872" max="5117" width="9.140625" style="1"/>
    <col min="5118" max="5118" width="3.7109375" style="1" customWidth="1"/>
    <col min="5119" max="5119" width="19" style="1" customWidth="1"/>
    <col min="5120" max="5120" width="13" style="1" customWidth="1"/>
    <col min="5121" max="5121" width="9" style="1" customWidth="1"/>
    <col min="5122" max="5127" width="6.85546875" style="1" customWidth="1"/>
    <col min="5128" max="5373" width="9.140625" style="1"/>
    <col min="5374" max="5374" width="3.7109375" style="1" customWidth="1"/>
    <col min="5375" max="5375" width="19" style="1" customWidth="1"/>
    <col min="5376" max="5376" width="13" style="1" customWidth="1"/>
    <col min="5377" max="5377" width="9" style="1" customWidth="1"/>
    <col min="5378" max="5383" width="6.85546875" style="1" customWidth="1"/>
    <col min="5384" max="5629" width="9.140625" style="1"/>
    <col min="5630" max="5630" width="3.7109375" style="1" customWidth="1"/>
    <col min="5631" max="5631" width="19" style="1" customWidth="1"/>
    <col min="5632" max="5632" width="13" style="1" customWidth="1"/>
    <col min="5633" max="5633" width="9" style="1" customWidth="1"/>
    <col min="5634" max="5639" width="6.85546875" style="1" customWidth="1"/>
    <col min="5640" max="5885" width="9.140625" style="1"/>
    <col min="5886" max="5886" width="3.7109375" style="1" customWidth="1"/>
    <col min="5887" max="5887" width="19" style="1" customWidth="1"/>
    <col min="5888" max="5888" width="13" style="1" customWidth="1"/>
    <col min="5889" max="5889" width="9" style="1" customWidth="1"/>
    <col min="5890" max="5895" width="6.85546875" style="1" customWidth="1"/>
    <col min="5896" max="6141" width="9.140625" style="1"/>
    <col min="6142" max="6142" width="3.7109375" style="1" customWidth="1"/>
    <col min="6143" max="6143" width="19" style="1" customWidth="1"/>
    <col min="6144" max="6144" width="13" style="1" customWidth="1"/>
    <col min="6145" max="6145" width="9" style="1" customWidth="1"/>
    <col min="6146" max="6151" width="6.85546875" style="1" customWidth="1"/>
    <col min="6152" max="6397" width="9.140625" style="1"/>
    <col min="6398" max="6398" width="3.7109375" style="1" customWidth="1"/>
    <col min="6399" max="6399" width="19" style="1" customWidth="1"/>
    <col min="6400" max="6400" width="13" style="1" customWidth="1"/>
    <col min="6401" max="6401" width="9" style="1" customWidth="1"/>
    <col min="6402" max="6407" width="6.85546875" style="1" customWidth="1"/>
    <col min="6408" max="6653" width="9.140625" style="1"/>
    <col min="6654" max="6654" width="3.7109375" style="1" customWidth="1"/>
    <col min="6655" max="6655" width="19" style="1" customWidth="1"/>
    <col min="6656" max="6656" width="13" style="1" customWidth="1"/>
    <col min="6657" max="6657" width="9" style="1" customWidth="1"/>
    <col min="6658" max="6663" width="6.85546875" style="1" customWidth="1"/>
    <col min="6664" max="6909" width="9.140625" style="1"/>
    <col min="6910" max="6910" width="3.7109375" style="1" customWidth="1"/>
    <col min="6911" max="6911" width="19" style="1" customWidth="1"/>
    <col min="6912" max="6912" width="13" style="1" customWidth="1"/>
    <col min="6913" max="6913" width="9" style="1" customWidth="1"/>
    <col min="6914" max="6919" width="6.85546875" style="1" customWidth="1"/>
    <col min="6920" max="7165" width="9.140625" style="1"/>
    <col min="7166" max="7166" width="3.7109375" style="1" customWidth="1"/>
    <col min="7167" max="7167" width="19" style="1" customWidth="1"/>
    <col min="7168" max="7168" width="13" style="1" customWidth="1"/>
    <col min="7169" max="7169" width="9" style="1" customWidth="1"/>
    <col min="7170" max="7175" width="6.85546875" style="1" customWidth="1"/>
    <col min="7176" max="7421" width="9.140625" style="1"/>
    <col min="7422" max="7422" width="3.7109375" style="1" customWidth="1"/>
    <col min="7423" max="7423" width="19" style="1" customWidth="1"/>
    <col min="7424" max="7424" width="13" style="1" customWidth="1"/>
    <col min="7425" max="7425" width="9" style="1" customWidth="1"/>
    <col min="7426" max="7431" width="6.85546875" style="1" customWidth="1"/>
    <col min="7432" max="7677" width="9.140625" style="1"/>
    <col min="7678" max="7678" width="3.7109375" style="1" customWidth="1"/>
    <col min="7679" max="7679" width="19" style="1" customWidth="1"/>
    <col min="7680" max="7680" width="13" style="1" customWidth="1"/>
    <col min="7681" max="7681" width="9" style="1" customWidth="1"/>
    <col min="7682" max="7687" width="6.85546875" style="1" customWidth="1"/>
    <col min="7688" max="7933" width="9.140625" style="1"/>
    <col min="7934" max="7934" width="3.7109375" style="1" customWidth="1"/>
    <col min="7935" max="7935" width="19" style="1" customWidth="1"/>
    <col min="7936" max="7936" width="13" style="1" customWidth="1"/>
    <col min="7937" max="7937" width="9" style="1" customWidth="1"/>
    <col min="7938" max="7943" width="6.85546875" style="1" customWidth="1"/>
    <col min="7944" max="8189" width="9.140625" style="1"/>
    <col min="8190" max="8190" width="3.7109375" style="1" customWidth="1"/>
    <col min="8191" max="8191" width="19" style="1" customWidth="1"/>
    <col min="8192" max="8192" width="13" style="1" customWidth="1"/>
    <col min="8193" max="8193" width="9" style="1" customWidth="1"/>
    <col min="8194" max="8199" width="6.85546875" style="1" customWidth="1"/>
    <col min="8200" max="8445" width="9.140625" style="1"/>
    <col min="8446" max="8446" width="3.7109375" style="1" customWidth="1"/>
    <col min="8447" max="8447" width="19" style="1" customWidth="1"/>
    <col min="8448" max="8448" width="13" style="1" customWidth="1"/>
    <col min="8449" max="8449" width="9" style="1" customWidth="1"/>
    <col min="8450" max="8455" width="6.85546875" style="1" customWidth="1"/>
    <col min="8456" max="8701" width="9.140625" style="1"/>
    <col min="8702" max="8702" width="3.7109375" style="1" customWidth="1"/>
    <col min="8703" max="8703" width="19" style="1" customWidth="1"/>
    <col min="8704" max="8704" width="13" style="1" customWidth="1"/>
    <col min="8705" max="8705" width="9" style="1" customWidth="1"/>
    <col min="8706" max="8711" width="6.85546875" style="1" customWidth="1"/>
    <col min="8712" max="8957" width="9.140625" style="1"/>
    <col min="8958" max="8958" width="3.7109375" style="1" customWidth="1"/>
    <col min="8959" max="8959" width="19" style="1" customWidth="1"/>
    <col min="8960" max="8960" width="13" style="1" customWidth="1"/>
    <col min="8961" max="8961" width="9" style="1" customWidth="1"/>
    <col min="8962" max="8967" width="6.85546875" style="1" customWidth="1"/>
    <col min="8968" max="9213" width="9.140625" style="1"/>
    <col min="9214" max="9214" width="3.7109375" style="1" customWidth="1"/>
    <col min="9215" max="9215" width="19" style="1" customWidth="1"/>
    <col min="9216" max="9216" width="13" style="1" customWidth="1"/>
    <col min="9217" max="9217" width="9" style="1" customWidth="1"/>
    <col min="9218" max="9223" width="6.85546875" style="1" customWidth="1"/>
    <col min="9224" max="9469" width="9.140625" style="1"/>
    <col min="9470" max="9470" width="3.7109375" style="1" customWidth="1"/>
    <col min="9471" max="9471" width="19" style="1" customWidth="1"/>
    <col min="9472" max="9472" width="13" style="1" customWidth="1"/>
    <col min="9473" max="9473" width="9" style="1" customWidth="1"/>
    <col min="9474" max="9479" width="6.85546875" style="1" customWidth="1"/>
    <col min="9480" max="9725" width="9.140625" style="1"/>
    <col min="9726" max="9726" width="3.7109375" style="1" customWidth="1"/>
    <col min="9727" max="9727" width="19" style="1" customWidth="1"/>
    <col min="9728" max="9728" width="13" style="1" customWidth="1"/>
    <col min="9729" max="9729" width="9" style="1" customWidth="1"/>
    <col min="9730" max="9735" width="6.85546875" style="1" customWidth="1"/>
    <col min="9736" max="9981" width="9.140625" style="1"/>
    <col min="9982" max="9982" width="3.7109375" style="1" customWidth="1"/>
    <col min="9983" max="9983" width="19" style="1" customWidth="1"/>
    <col min="9984" max="9984" width="13" style="1" customWidth="1"/>
    <col min="9985" max="9985" width="9" style="1" customWidth="1"/>
    <col min="9986" max="9991" width="6.85546875" style="1" customWidth="1"/>
    <col min="9992" max="10237" width="9.140625" style="1"/>
    <col min="10238" max="10238" width="3.7109375" style="1" customWidth="1"/>
    <col min="10239" max="10239" width="19" style="1" customWidth="1"/>
    <col min="10240" max="10240" width="13" style="1" customWidth="1"/>
    <col min="10241" max="10241" width="9" style="1" customWidth="1"/>
    <col min="10242" max="10247" width="6.85546875" style="1" customWidth="1"/>
    <col min="10248" max="10493" width="9.140625" style="1"/>
    <col min="10494" max="10494" width="3.7109375" style="1" customWidth="1"/>
    <col min="10495" max="10495" width="19" style="1" customWidth="1"/>
    <col min="10496" max="10496" width="13" style="1" customWidth="1"/>
    <col min="10497" max="10497" width="9" style="1" customWidth="1"/>
    <col min="10498" max="10503" width="6.85546875" style="1" customWidth="1"/>
    <col min="10504" max="10749" width="9.140625" style="1"/>
    <col min="10750" max="10750" width="3.7109375" style="1" customWidth="1"/>
    <col min="10751" max="10751" width="19" style="1" customWidth="1"/>
    <col min="10752" max="10752" width="13" style="1" customWidth="1"/>
    <col min="10753" max="10753" width="9" style="1" customWidth="1"/>
    <col min="10754" max="10759" width="6.85546875" style="1" customWidth="1"/>
    <col min="10760" max="11005" width="9.140625" style="1"/>
    <col min="11006" max="11006" width="3.7109375" style="1" customWidth="1"/>
    <col min="11007" max="11007" width="19" style="1" customWidth="1"/>
    <col min="11008" max="11008" width="13" style="1" customWidth="1"/>
    <col min="11009" max="11009" width="9" style="1" customWidth="1"/>
    <col min="11010" max="11015" width="6.85546875" style="1" customWidth="1"/>
    <col min="11016" max="11261" width="9.140625" style="1"/>
    <col min="11262" max="11262" width="3.7109375" style="1" customWidth="1"/>
    <col min="11263" max="11263" width="19" style="1" customWidth="1"/>
    <col min="11264" max="11264" width="13" style="1" customWidth="1"/>
    <col min="11265" max="11265" width="9" style="1" customWidth="1"/>
    <col min="11266" max="11271" width="6.85546875" style="1" customWidth="1"/>
    <col min="11272" max="11517" width="9.140625" style="1"/>
    <col min="11518" max="11518" width="3.7109375" style="1" customWidth="1"/>
    <col min="11519" max="11519" width="19" style="1" customWidth="1"/>
    <col min="11520" max="11520" width="13" style="1" customWidth="1"/>
    <col min="11521" max="11521" width="9" style="1" customWidth="1"/>
    <col min="11522" max="11527" width="6.85546875" style="1" customWidth="1"/>
    <col min="11528" max="11773" width="9.140625" style="1"/>
    <col min="11774" max="11774" width="3.7109375" style="1" customWidth="1"/>
    <col min="11775" max="11775" width="19" style="1" customWidth="1"/>
    <col min="11776" max="11776" width="13" style="1" customWidth="1"/>
    <col min="11777" max="11777" width="9" style="1" customWidth="1"/>
    <col min="11778" max="11783" width="6.85546875" style="1" customWidth="1"/>
    <col min="11784" max="12029" width="9.140625" style="1"/>
    <col min="12030" max="12030" width="3.7109375" style="1" customWidth="1"/>
    <col min="12031" max="12031" width="19" style="1" customWidth="1"/>
    <col min="12032" max="12032" width="13" style="1" customWidth="1"/>
    <col min="12033" max="12033" width="9" style="1" customWidth="1"/>
    <col min="12034" max="12039" width="6.85546875" style="1" customWidth="1"/>
    <col min="12040" max="12285" width="9.140625" style="1"/>
    <col min="12286" max="12286" width="3.7109375" style="1" customWidth="1"/>
    <col min="12287" max="12287" width="19" style="1" customWidth="1"/>
    <col min="12288" max="12288" width="13" style="1" customWidth="1"/>
    <col min="12289" max="12289" width="9" style="1" customWidth="1"/>
    <col min="12290" max="12295" width="6.85546875" style="1" customWidth="1"/>
    <col min="12296" max="12541" width="9.140625" style="1"/>
    <col min="12542" max="12542" width="3.7109375" style="1" customWidth="1"/>
    <col min="12543" max="12543" width="19" style="1" customWidth="1"/>
    <col min="12544" max="12544" width="13" style="1" customWidth="1"/>
    <col min="12545" max="12545" width="9" style="1" customWidth="1"/>
    <col min="12546" max="12551" width="6.85546875" style="1" customWidth="1"/>
    <col min="12552" max="12797" width="9.140625" style="1"/>
    <col min="12798" max="12798" width="3.7109375" style="1" customWidth="1"/>
    <col min="12799" max="12799" width="19" style="1" customWidth="1"/>
    <col min="12800" max="12800" width="13" style="1" customWidth="1"/>
    <col min="12801" max="12801" width="9" style="1" customWidth="1"/>
    <col min="12802" max="12807" width="6.85546875" style="1" customWidth="1"/>
    <col min="12808" max="13053" width="9.140625" style="1"/>
    <col min="13054" max="13054" width="3.7109375" style="1" customWidth="1"/>
    <col min="13055" max="13055" width="19" style="1" customWidth="1"/>
    <col min="13056" max="13056" width="13" style="1" customWidth="1"/>
    <col min="13057" max="13057" width="9" style="1" customWidth="1"/>
    <col min="13058" max="13063" width="6.85546875" style="1" customWidth="1"/>
    <col min="13064" max="13309" width="9.140625" style="1"/>
    <col min="13310" max="13310" width="3.7109375" style="1" customWidth="1"/>
    <col min="13311" max="13311" width="19" style="1" customWidth="1"/>
    <col min="13312" max="13312" width="13" style="1" customWidth="1"/>
    <col min="13313" max="13313" width="9" style="1" customWidth="1"/>
    <col min="13314" max="13319" width="6.85546875" style="1" customWidth="1"/>
    <col min="13320" max="13565" width="9.140625" style="1"/>
    <col min="13566" max="13566" width="3.7109375" style="1" customWidth="1"/>
    <col min="13567" max="13567" width="19" style="1" customWidth="1"/>
    <col min="13568" max="13568" width="13" style="1" customWidth="1"/>
    <col min="13569" max="13569" width="9" style="1" customWidth="1"/>
    <col min="13570" max="13575" width="6.85546875" style="1" customWidth="1"/>
    <col min="13576" max="13821" width="9.140625" style="1"/>
    <col min="13822" max="13822" width="3.7109375" style="1" customWidth="1"/>
    <col min="13823" max="13823" width="19" style="1" customWidth="1"/>
    <col min="13824" max="13824" width="13" style="1" customWidth="1"/>
    <col min="13825" max="13825" width="9" style="1" customWidth="1"/>
    <col min="13826" max="13831" width="6.85546875" style="1" customWidth="1"/>
    <col min="13832" max="14077" width="9.140625" style="1"/>
    <col min="14078" max="14078" width="3.7109375" style="1" customWidth="1"/>
    <col min="14079" max="14079" width="19" style="1" customWidth="1"/>
    <col min="14080" max="14080" width="13" style="1" customWidth="1"/>
    <col min="14081" max="14081" width="9" style="1" customWidth="1"/>
    <col min="14082" max="14087" width="6.85546875" style="1" customWidth="1"/>
    <col min="14088" max="14333" width="9.140625" style="1"/>
    <col min="14334" max="14334" width="3.7109375" style="1" customWidth="1"/>
    <col min="14335" max="14335" width="19" style="1" customWidth="1"/>
    <col min="14336" max="14336" width="13" style="1" customWidth="1"/>
    <col min="14337" max="14337" width="9" style="1" customWidth="1"/>
    <col min="14338" max="14343" width="6.85546875" style="1" customWidth="1"/>
    <col min="14344" max="14589" width="9.140625" style="1"/>
    <col min="14590" max="14590" width="3.7109375" style="1" customWidth="1"/>
    <col min="14591" max="14591" width="19" style="1" customWidth="1"/>
    <col min="14592" max="14592" width="13" style="1" customWidth="1"/>
    <col min="14593" max="14593" width="9" style="1" customWidth="1"/>
    <col min="14594" max="14599" width="6.85546875" style="1" customWidth="1"/>
    <col min="14600" max="14845" width="9.140625" style="1"/>
    <col min="14846" max="14846" width="3.7109375" style="1" customWidth="1"/>
    <col min="14847" max="14847" width="19" style="1" customWidth="1"/>
    <col min="14848" max="14848" width="13" style="1" customWidth="1"/>
    <col min="14849" max="14849" width="9" style="1" customWidth="1"/>
    <col min="14850" max="14855" width="6.85546875" style="1" customWidth="1"/>
    <col min="14856" max="15101" width="9.140625" style="1"/>
    <col min="15102" max="15102" width="3.7109375" style="1" customWidth="1"/>
    <col min="15103" max="15103" width="19" style="1" customWidth="1"/>
    <col min="15104" max="15104" width="13" style="1" customWidth="1"/>
    <col min="15105" max="15105" width="9" style="1" customWidth="1"/>
    <col min="15106" max="15111" width="6.85546875" style="1" customWidth="1"/>
    <col min="15112" max="15357" width="9.140625" style="1"/>
    <col min="15358" max="15358" width="3.7109375" style="1" customWidth="1"/>
    <col min="15359" max="15359" width="19" style="1" customWidth="1"/>
    <col min="15360" max="15360" width="13" style="1" customWidth="1"/>
    <col min="15361" max="15361" width="9" style="1" customWidth="1"/>
    <col min="15362" max="15367" width="6.85546875" style="1" customWidth="1"/>
    <col min="15368" max="15613" width="9.140625" style="1"/>
    <col min="15614" max="15614" width="3.7109375" style="1" customWidth="1"/>
    <col min="15615" max="15615" width="19" style="1" customWidth="1"/>
    <col min="15616" max="15616" width="13" style="1" customWidth="1"/>
    <col min="15617" max="15617" width="9" style="1" customWidth="1"/>
    <col min="15618" max="15623" width="6.85546875" style="1" customWidth="1"/>
    <col min="15624" max="15869" width="9.140625" style="1"/>
    <col min="15870" max="15870" width="3.7109375" style="1" customWidth="1"/>
    <col min="15871" max="15871" width="19" style="1" customWidth="1"/>
    <col min="15872" max="15872" width="13" style="1" customWidth="1"/>
    <col min="15873" max="15873" width="9" style="1" customWidth="1"/>
    <col min="15874" max="15879" width="6.85546875" style="1" customWidth="1"/>
    <col min="15880" max="16125" width="9.140625" style="1"/>
    <col min="16126" max="16126" width="3.7109375" style="1" customWidth="1"/>
    <col min="16127" max="16127" width="19" style="1" customWidth="1"/>
    <col min="16128" max="16128" width="13" style="1" customWidth="1"/>
    <col min="16129" max="16129" width="9" style="1" customWidth="1"/>
    <col min="16130" max="16135" width="6.85546875" style="1" customWidth="1"/>
    <col min="16136" max="16384" width="9.140625" style="1"/>
  </cols>
  <sheetData>
    <row r="1" spans="1:19" ht="15" customHeight="1" x14ac:dyDescent="0.2">
      <c r="B1" s="2" t="s">
        <v>110</v>
      </c>
      <c r="C1" s="3"/>
      <c r="D1" s="3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</row>
    <row r="2" spans="1:19" ht="18.75" customHeight="1" x14ac:dyDescent="0.2">
      <c r="A2" s="222" t="s">
        <v>124</v>
      </c>
      <c r="B2" s="222"/>
      <c r="C2" s="222"/>
      <c r="D2" s="222"/>
      <c r="E2" s="222"/>
      <c r="F2" s="222"/>
      <c r="G2" s="222"/>
      <c r="H2" s="222"/>
      <c r="I2" s="222"/>
      <c r="J2" s="222"/>
      <c r="K2" s="222"/>
      <c r="L2" s="222"/>
      <c r="M2" s="222"/>
      <c r="N2" s="222"/>
      <c r="O2" s="222"/>
      <c r="P2" s="222"/>
      <c r="Q2" s="222"/>
      <c r="R2" s="222"/>
      <c r="S2" s="222"/>
    </row>
    <row r="3" spans="1:19" ht="14.25" customHeight="1" x14ac:dyDescent="0.2">
      <c r="A3" s="121"/>
      <c r="B3" s="121"/>
      <c r="C3" s="121"/>
      <c r="D3" s="121"/>
      <c r="E3" s="121"/>
      <c r="F3" s="133"/>
      <c r="H3" s="34"/>
      <c r="I3" s="231" t="s">
        <v>122</v>
      </c>
      <c r="J3" s="231"/>
      <c r="K3" s="231"/>
      <c r="L3" s="231"/>
      <c r="M3" s="231"/>
      <c r="N3" s="231"/>
      <c r="O3" s="231"/>
      <c r="P3" s="231"/>
      <c r="Q3" s="231"/>
      <c r="R3" s="231"/>
      <c r="S3" s="231"/>
    </row>
    <row r="4" spans="1:19" s="5" customFormat="1" ht="15" customHeight="1" x14ac:dyDescent="0.2">
      <c r="A4" s="224" t="s">
        <v>1</v>
      </c>
      <c r="B4" s="199" t="s">
        <v>2</v>
      </c>
      <c r="C4" s="199"/>
      <c r="D4" s="205" t="s">
        <v>3</v>
      </c>
      <c r="E4" s="225">
        <v>2008</v>
      </c>
      <c r="F4" s="225">
        <v>2009</v>
      </c>
      <c r="G4" s="225">
        <v>2010</v>
      </c>
      <c r="H4" s="225">
        <v>2011</v>
      </c>
      <c r="I4" s="225">
        <v>2012</v>
      </c>
      <c r="J4" s="225">
        <v>2013</v>
      </c>
      <c r="K4" s="225">
        <v>2014</v>
      </c>
      <c r="L4" s="225">
        <v>2015</v>
      </c>
      <c r="M4" s="225">
        <v>2016</v>
      </c>
      <c r="N4" s="225">
        <v>2017</v>
      </c>
      <c r="O4" s="226">
        <v>2018</v>
      </c>
      <c r="P4" s="226">
        <v>2019</v>
      </c>
      <c r="Q4" s="226">
        <v>2020</v>
      </c>
      <c r="R4" s="216" t="s">
        <v>123</v>
      </c>
      <c r="S4" s="217"/>
    </row>
    <row r="5" spans="1:19" s="5" customFormat="1" ht="15" customHeight="1" x14ac:dyDescent="0.2">
      <c r="A5" s="224"/>
      <c r="B5" s="199"/>
      <c r="C5" s="199"/>
      <c r="D5" s="205"/>
      <c r="E5" s="225"/>
      <c r="F5" s="225"/>
      <c r="G5" s="225"/>
      <c r="H5" s="225"/>
      <c r="I5" s="225"/>
      <c r="J5" s="225"/>
      <c r="K5" s="225"/>
      <c r="L5" s="225"/>
      <c r="M5" s="225"/>
      <c r="N5" s="225"/>
      <c r="O5" s="227"/>
      <c r="P5" s="227"/>
      <c r="Q5" s="227"/>
      <c r="R5" s="123" t="s">
        <v>4</v>
      </c>
      <c r="S5" s="123" t="s">
        <v>5</v>
      </c>
    </row>
    <row r="6" spans="1:19" s="5" customFormat="1" ht="13.5" customHeight="1" x14ac:dyDescent="0.2">
      <c r="A6" s="122">
        <v>1</v>
      </c>
      <c r="B6" s="199" t="s">
        <v>6</v>
      </c>
      <c r="C6" s="199"/>
      <c r="D6" s="120" t="s">
        <v>7</v>
      </c>
      <c r="E6" s="13">
        <v>5</v>
      </c>
      <c r="F6" s="13">
        <v>5</v>
      </c>
      <c r="G6" s="13">
        <v>5</v>
      </c>
      <c r="H6" s="13">
        <v>5</v>
      </c>
      <c r="I6" s="13">
        <v>5</v>
      </c>
      <c r="J6" s="13">
        <v>5</v>
      </c>
      <c r="K6" s="13">
        <v>5</v>
      </c>
      <c r="L6" s="13">
        <v>5</v>
      </c>
      <c r="M6" s="13">
        <v>5</v>
      </c>
      <c r="N6" s="13">
        <v>5</v>
      </c>
      <c r="O6" s="13">
        <v>5</v>
      </c>
      <c r="P6" s="13">
        <v>5</v>
      </c>
      <c r="Q6" s="13">
        <v>5</v>
      </c>
      <c r="R6" s="147">
        <f>Q6-P6</f>
        <v>0</v>
      </c>
      <c r="S6" s="127">
        <f>Q6/P6*100</f>
        <v>100</v>
      </c>
    </row>
    <row r="7" spans="1:19" s="5" customFormat="1" ht="13.5" customHeight="1" x14ac:dyDescent="0.2">
      <c r="A7" s="122">
        <v>2</v>
      </c>
      <c r="B7" s="199" t="s">
        <v>8</v>
      </c>
      <c r="C7" s="199"/>
      <c r="D7" s="120" t="s">
        <v>9</v>
      </c>
      <c r="E7" s="13">
        <v>4356</v>
      </c>
      <c r="F7" s="13">
        <v>4356</v>
      </c>
      <c r="G7" s="13">
        <v>4356</v>
      </c>
      <c r="H7" s="13">
        <v>4356</v>
      </c>
      <c r="I7" s="13">
        <v>4356</v>
      </c>
      <c r="J7" s="13">
        <v>4356</v>
      </c>
      <c r="K7" s="13">
        <v>4356</v>
      </c>
      <c r="L7" s="13">
        <v>4356</v>
      </c>
      <c r="M7" s="13">
        <v>4356</v>
      </c>
      <c r="N7" s="13">
        <v>4356</v>
      </c>
      <c r="O7" s="13">
        <v>4356</v>
      </c>
      <c r="P7" s="13">
        <v>4356</v>
      </c>
      <c r="Q7" s="13">
        <v>4356</v>
      </c>
      <c r="R7" s="147">
        <f t="shared" ref="R7:R70" si="0">Q7-P7</f>
        <v>0</v>
      </c>
      <c r="S7" s="127">
        <f t="shared" ref="S7:S70" si="1">Q7/P7*100</f>
        <v>100</v>
      </c>
    </row>
    <row r="8" spans="1:19" s="5" customFormat="1" ht="13.5" customHeight="1" x14ac:dyDescent="0.2">
      <c r="A8" s="122">
        <v>3</v>
      </c>
      <c r="B8" s="199" t="s">
        <v>10</v>
      </c>
      <c r="C8" s="199"/>
      <c r="D8" s="120" t="s">
        <v>11</v>
      </c>
      <c r="E8" s="13">
        <v>136</v>
      </c>
      <c r="F8" s="13">
        <v>136</v>
      </c>
      <c r="G8" s="13">
        <v>136</v>
      </c>
      <c r="H8" s="13">
        <v>136</v>
      </c>
      <c r="I8" s="13">
        <v>136</v>
      </c>
      <c r="J8" s="13">
        <v>136</v>
      </c>
      <c r="K8" s="13">
        <v>136</v>
      </c>
      <c r="L8" s="13">
        <v>136</v>
      </c>
      <c r="M8" s="13">
        <v>136</v>
      </c>
      <c r="N8" s="13">
        <v>136</v>
      </c>
      <c r="O8" s="13">
        <v>136</v>
      </c>
      <c r="P8" s="13">
        <v>136</v>
      </c>
      <c r="Q8" s="13">
        <v>136</v>
      </c>
      <c r="R8" s="147">
        <f t="shared" si="0"/>
        <v>0</v>
      </c>
      <c r="S8" s="127">
        <f t="shared" si="1"/>
        <v>100</v>
      </c>
    </row>
    <row r="9" spans="1:19" s="5" customFormat="1" ht="18" customHeight="1" x14ac:dyDescent="0.2">
      <c r="A9" s="8">
        <v>4</v>
      </c>
      <c r="B9" s="209" t="s">
        <v>12</v>
      </c>
      <c r="C9" s="209"/>
      <c r="D9" s="9" t="s">
        <v>13</v>
      </c>
      <c r="E9" s="10">
        <v>808</v>
      </c>
      <c r="F9" s="10">
        <v>823</v>
      </c>
      <c r="G9" s="10">
        <v>842</v>
      </c>
      <c r="H9" s="10">
        <v>857</v>
      </c>
      <c r="I9" s="10">
        <v>871</v>
      </c>
      <c r="J9" s="10">
        <v>894</v>
      </c>
      <c r="K9" s="10">
        <v>910</v>
      </c>
      <c r="L9" s="10">
        <v>930</v>
      </c>
      <c r="M9" s="10">
        <v>946</v>
      </c>
      <c r="N9" s="108">
        <f>N10+N11</f>
        <v>960</v>
      </c>
      <c r="O9" s="108">
        <v>978</v>
      </c>
      <c r="P9" s="108">
        <v>975</v>
      </c>
      <c r="Q9" s="10">
        <f t="shared" ref="Q9" si="2">Q10+Q11</f>
        <v>982</v>
      </c>
      <c r="R9" s="147">
        <f t="shared" si="0"/>
        <v>7</v>
      </c>
      <c r="S9" s="127">
        <f t="shared" si="1"/>
        <v>100.71794871794873</v>
      </c>
    </row>
    <row r="10" spans="1:19" s="5" customFormat="1" ht="13.5" customHeight="1" x14ac:dyDescent="0.2">
      <c r="A10" s="122">
        <v>5</v>
      </c>
      <c r="B10" s="199" t="s">
        <v>14</v>
      </c>
      <c r="C10" s="199"/>
      <c r="D10" s="120" t="s">
        <v>13</v>
      </c>
      <c r="E10" s="7">
        <v>165</v>
      </c>
      <c r="F10" s="7">
        <v>173</v>
      </c>
      <c r="G10" s="7">
        <v>175</v>
      </c>
      <c r="H10" s="7">
        <v>180</v>
      </c>
      <c r="I10" s="7">
        <v>262</v>
      </c>
      <c r="J10" s="7">
        <v>183</v>
      </c>
      <c r="K10" s="7">
        <v>176</v>
      </c>
      <c r="L10" s="7">
        <v>203</v>
      </c>
      <c r="M10" s="7">
        <v>183</v>
      </c>
      <c r="N10" s="66">
        <v>187</v>
      </c>
      <c r="O10" s="66">
        <v>217</v>
      </c>
      <c r="P10" s="66">
        <v>218</v>
      </c>
      <c r="Q10" s="7">
        <v>233</v>
      </c>
      <c r="R10" s="147">
        <f t="shared" si="0"/>
        <v>15</v>
      </c>
      <c r="S10" s="127">
        <f t="shared" si="1"/>
        <v>106.88073394495412</v>
      </c>
    </row>
    <row r="11" spans="1:19" s="5" customFormat="1" ht="13.5" customHeight="1" x14ac:dyDescent="0.2">
      <c r="A11" s="122">
        <v>6</v>
      </c>
      <c r="B11" s="199" t="s">
        <v>15</v>
      </c>
      <c r="C11" s="199"/>
      <c r="D11" s="120" t="s">
        <v>13</v>
      </c>
      <c r="E11" s="13">
        <f>E9-E10</f>
        <v>643</v>
      </c>
      <c r="F11" s="13">
        <v>650</v>
      </c>
      <c r="G11" s="7">
        <v>667</v>
      </c>
      <c r="H11" s="7">
        <v>677</v>
      </c>
      <c r="I11" s="7">
        <v>609</v>
      </c>
      <c r="J11" s="7">
        <v>711</v>
      </c>
      <c r="K11" s="7">
        <v>734</v>
      </c>
      <c r="L11" s="7">
        <v>727</v>
      </c>
      <c r="M11" s="7">
        <v>763</v>
      </c>
      <c r="N11" s="66">
        <v>773</v>
      </c>
      <c r="O11" s="66">
        <v>761</v>
      </c>
      <c r="P11" s="66">
        <v>757</v>
      </c>
      <c r="Q11" s="7">
        <v>749</v>
      </c>
      <c r="R11" s="147">
        <f t="shared" si="0"/>
        <v>-8</v>
      </c>
      <c r="S11" s="127">
        <f t="shared" si="1"/>
        <v>98.943196829590491</v>
      </c>
    </row>
    <row r="12" spans="1:19" s="5" customFormat="1" ht="24" customHeight="1" x14ac:dyDescent="0.2">
      <c r="A12" s="122">
        <v>7</v>
      </c>
      <c r="B12" s="199" t="s">
        <v>16</v>
      </c>
      <c r="C12" s="199"/>
      <c r="D12" s="120" t="s">
        <v>17</v>
      </c>
      <c r="E12" s="14">
        <f t="shared" ref="E12:L12" si="3">E11/E9*100</f>
        <v>79.579207920792086</v>
      </c>
      <c r="F12" s="14">
        <v>78.979343863912504</v>
      </c>
      <c r="G12" s="14">
        <f t="shared" si="3"/>
        <v>79.216152019002379</v>
      </c>
      <c r="H12" s="14">
        <f t="shared" si="3"/>
        <v>78.996499416569435</v>
      </c>
      <c r="I12" s="14">
        <f t="shared" si="3"/>
        <v>69.919632606199769</v>
      </c>
      <c r="J12" s="14">
        <f t="shared" si="3"/>
        <v>79.530201342281885</v>
      </c>
      <c r="K12" s="14">
        <f t="shared" si="3"/>
        <v>80.659340659340657</v>
      </c>
      <c r="L12" s="14">
        <f t="shared" si="3"/>
        <v>78.172043010752688</v>
      </c>
      <c r="M12" s="14">
        <v>80.655391120507403</v>
      </c>
      <c r="N12" s="105">
        <f t="shared" ref="N12" si="4">N11/N9*100</f>
        <v>80.520833333333329</v>
      </c>
      <c r="O12" s="105">
        <v>77.8</v>
      </c>
      <c r="P12" s="105">
        <v>77.599999999999994</v>
      </c>
      <c r="Q12" s="14">
        <f t="shared" ref="Q12" si="5">Q11/Q9*100</f>
        <v>76.272912423625243</v>
      </c>
      <c r="R12" s="147">
        <f t="shared" si="0"/>
        <v>-1.3270875763747512</v>
      </c>
      <c r="S12" s="127">
        <f t="shared" si="1"/>
        <v>98.289835597455223</v>
      </c>
    </row>
    <row r="13" spans="1:19" s="5" customFormat="1" ht="21.75" customHeight="1" x14ac:dyDescent="0.2">
      <c r="A13" s="122">
        <v>8</v>
      </c>
      <c r="B13" s="199" t="s">
        <v>18</v>
      </c>
      <c r="C13" s="199"/>
      <c r="D13" s="120" t="s">
        <v>13</v>
      </c>
      <c r="E13" s="7">
        <v>71</v>
      </c>
      <c r="F13" s="7">
        <v>79</v>
      </c>
      <c r="G13" s="7">
        <v>85</v>
      </c>
      <c r="H13" s="7">
        <v>84</v>
      </c>
      <c r="I13" s="7">
        <v>82</v>
      </c>
      <c r="J13" s="7">
        <v>73</v>
      </c>
      <c r="K13" s="7">
        <v>81</v>
      </c>
      <c r="L13" s="15">
        <v>111</v>
      </c>
      <c r="M13" s="7">
        <v>116</v>
      </c>
      <c r="N13" s="66">
        <v>124</v>
      </c>
      <c r="O13" s="66">
        <v>132</v>
      </c>
      <c r="P13" s="154"/>
      <c r="Q13" s="7">
        <v>151</v>
      </c>
      <c r="R13" s="147">
        <f t="shared" si="0"/>
        <v>151</v>
      </c>
      <c r="S13" s="127" t="e">
        <f t="shared" si="1"/>
        <v>#DIV/0!</v>
      </c>
    </row>
    <row r="14" spans="1:19" s="5" customFormat="1" ht="13.5" customHeight="1" x14ac:dyDescent="0.2">
      <c r="A14" s="122">
        <v>9</v>
      </c>
      <c r="B14" s="213" t="s">
        <v>19</v>
      </c>
      <c r="C14" s="213"/>
      <c r="D14" s="120" t="s">
        <v>17</v>
      </c>
      <c r="E14" s="14">
        <f t="shared" ref="E14:N14" si="6">E13/E9*100</f>
        <v>8.7871287128712865</v>
      </c>
      <c r="F14" s="14">
        <v>9.5990279465370598</v>
      </c>
      <c r="G14" s="14">
        <f t="shared" si="6"/>
        <v>10.095011876484561</v>
      </c>
      <c r="H14" s="14">
        <f t="shared" si="6"/>
        <v>9.8016336056009337</v>
      </c>
      <c r="I14" s="14">
        <f t="shared" si="6"/>
        <v>9.4144661308840423</v>
      </c>
      <c r="J14" s="14">
        <f t="shared" si="6"/>
        <v>8.1655480984340034</v>
      </c>
      <c r="K14" s="14">
        <f t="shared" si="6"/>
        <v>8.9010989010989015</v>
      </c>
      <c r="L14" s="14">
        <f t="shared" si="6"/>
        <v>11.935483870967742</v>
      </c>
      <c r="M14" s="14">
        <f t="shared" si="6"/>
        <v>12.26215644820296</v>
      </c>
      <c r="N14" s="12">
        <f t="shared" si="6"/>
        <v>12.916666666666668</v>
      </c>
      <c r="O14" s="12">
        <v>13.5</v>
      </c>
      <c r="P14" s="158"/>
      <c r="Q14" s="14">
        <f t="shared" ref="Q14" si="7">Q13/Q9*100</f>
        <v>15.376782077393075</v>
      </c>
      <c r="R14" s="147">
        <f t="shared" si="0"/>
        <v>15.376782077393075</v>
      </c>
      <c r="S14" s="127" t="e">
        <f t="shared" si="1"/>
        <v>#DIV/0!</v>
      </c>
    </row>
    <row r="15" spans="1:19" s="5" customFormat="1" ht="23.25" customHeight="1" x14ac:dyDescent="0.2">
      <c r="A15" s="122">
        <v>10</v>
      </c>
      <c r="B15" s="199" t="s">
        <v>20</v>
      </c>
      <c r="C15" s="199"/>
      <c r="D15" s="120" t="s">
        <v>13</v>
      </c>
      <c r="E15" s="7">
        <v>197</v>
      </c>
      <c r="F15" s="7">
        <v>209</v>
      </c>
      <c r="G15" s="7">
        <v>214</v>
      </c>
      <c r="H15" s="7">
        <v>228</v>
      </c>
      <c r="I15" s="7">
        <v>222</v>
      </c>
      <c r="J15" s="7">
        <v>168</v>
      </c>
      <c r="K15" s="7">
        <v>176</v>
      </c>
      <c r="L15" s="15">
        <v>224</v>
      </c>
      <c r="M15" s="7">
        <v>231</v>
      </c>
      <c r="N15" s="66">
        <v>247</v>
      </c>
      <c r="O15" s="66">
        <v>254</v>
      </c>
      <c r="P15" s="154"/>
      <c r="Q15" s="7">
        <v>318</v>
      </c>
      <c r="R15" s="147">
        <f t="shared" si="0"/>
        <v>318</v>
      </c>
      <c r="S15" s="127" t="e">
        <f t="shared" si="1"/>
        <v>#DIV/0!</v>
      </c>
    </row>
    <row r="16" spans="1:19" s="5" customFormat="1" x14ac:dyDescent="0.2">
      <c r="A16" s="122">
        <v>11</v>
      </c>
      <c r="B16" s="213" t="s">
        <v>19</v>
      </c>
      <c r="C16" s="213"/>
      <c r="D16" s="120" t="s">
        <v>17</v>
      </c>
      <c r="E16" s="14">
        <f t="shared" ref="E16:L16" si="8">E15/E9*100</f>
        <v>24.381188118811881</v>
      </c>
      <c r="F16" s="14">
        <v>25.394896719319565</v>
      </c>
      <c r="G16" s="14">
        <f t="shared" si="8"/>
        <v>25.415676959619955</v>
      </c>
      <c r="H16" s="14">
        <f t="shared" si="8"/>
        <v>26.604434072345391</v>
      </c>
      <c r="I16" s="14">
        <f t="shared" si="8"/>
        <v>25.487944890929963</v>
      </c>
      <c r="J16" s="14">
        <f t="shared" si="8"/>
        <v>18.791946308724832</v>
      </c>
      <c r="K16" s="14">
        <f t="shared" si="8"/>
        <v>19.340659340659343</v>
      </c>
      <c r="L16" s="14">
        <f t="shared" si="8"/>
        <v>24.086021505376344</v>
      </c>
      <c r="M16" s="14">
        <f>M15/M9*100</f>
        <v>24.418604651162788</v>
      </c>
      <c r="N16" s="12">
        <f t="shared" ref="N16" si="9">N15/N9*100</f>
        <v>25.729166666666664</v>
      </c>
      <c r="O16" s="12">
        <v>26</v>
      </c>
      <c r="P16" s="158"/>
      <c r="Q16" s="14">
        <f t="shared" ref="Q16" si="10">Q15/Q9*100</f>
        <v>32.382892057026474</v>
      </c>
      <c r="R16" s="147">
        <f t="shared" si="0"/>
        <v>32.382892057026474</v>
      </c>
      <c r="S16" s="127" t="e">
        <f t="shared" si="1"/>
        <v>#DIV/0!</v>
      </c>
    </row>
    <row r="17" spans="1:22" s="5" customFormat="1" ht="13.5" customHeight="1" x14ac:dyDescent="0.2">
      <c r="A17" s="122">
        <v>12</v>
      </c>
      <c r="B17" s="199" t="s">
        <v>21</v>
      </c>
      <c r="C17" s="199"/>
      <c r="D17" s="120" t="s">
        <v>13</v>
      </c>
      <c r="E17" s="7">
        <v>336</v>
      </c>
      <c r="F17" s="7">
        <v>336</v>
      </c>
      <c r="G17" s="7">
        <v>344</v>
      </c>
      <c r="H17" s="7">
        <v>383</v>
      </c>
      <c r="I17" s="7">
        <v>544</v>
      </c>
      <c r="J17" s="7">
        <v>557</v>
      </c>
      <c r="K17" s="7">
        <v>577</v>
      </c>
      <c r="L17" s="109"/>
      <c r="M17" s="15">
        <v>772</v>
      </c>
      <c r="N17" s="66">
        <v>792</v>
      </c>
      <c r="O17" s="66">
        <v>797</v>
      </c>
      <c r="P17" s="154"/>
      <c r="Q17" s="7">
        <v>933</v>
      </c>
      <c r="R17" s="147">
        <f t="shared" si="0"/>
        <v>933</v>
      </c>
      <c r="S17" s="127" t="e">
        <f t="shared" si="1"/>
        <v>#DIV/0!</v>
      </c>
    </row>
    <row r="18" spans="1:22" s="5" customFormat="1" x14ac:dyDescent="0.2">
      <c r="A18" s="122">
        <v>13</v>
      </c>
      <c r="B18" s="213" t="s">
        <v>19</v>
      </c>
      <c r="C18" s="213"/>
      <c r="D18" s="120" t="s">
        <v>17</v>
      </c>
      <c r="E18" s="14">
        <f t="shared" ref="E18:N18" si="11">E17/E9*100</f>
        <v>41.584158415841586</v>
      </c>
      <c r="F18" s="14">
        <v>40.826245443499396</v>
      </c>
      <c r="G18" s="14">
        <f t="shared" si="11"/>
        <v>40.855106888361043</v>
      </c>
      <c r="H18" s="14">
        <f t="shared" si="11"/>
        <v>44.690781796966164</v>
      </c>
      <c r="I18" s="14">
        <f t="shared" si="11"/>
        <v>62.456946039035586</v>
      </c>
      <c r="J18" s="14">
        <f t="shared" si="11"/>
        <v>62.304250559284114</v>
      </c>
      <c r="K18" s="14">
        <f t="shared" si="11"/>
        <v>63.406593406593402</v>
      </c>
      <c r="L18" s="14">
        <f t="shared" si="11"/>
        <v>0</v>
      </c>
      <c r="M18" s="14">
        <f t="shared" si="11"/>
        <v>81.60676532769557</v>
      </c>
      <c r="N18" s="12">
        <f t="shared" si="11"/>
        <v>82.5</v>
      </c>
      <c r="O18" s="12">
        <v>81.5</v>
      </c>
      <c r="P18" s="158"/>
      <c r="Q18" s="37">
        <f t="shared" ref="Q18" si="12">Q17/Q9*100</f>
        <v>95.010183299389013</v>
      </c>
      <c r="R18" s="147">
        <f t="shared" si="0"/>
        <v>95.010183299389013</v>
      </c>
      <c r="S18" s="127" t="e">
        <f t="shared" si="1"/>
        <v>#DIV/0!</v>
      </c>
    </row>
    <row r="19" spans="1:22" s="5" customFormat="1" ht="18" customHeight="1" x14ac:dyDescent="0.2">
      <c r="A19" s="8">
        <v>14</v>
      </c>
      <c r="B19" s="209" t="s">
        <v>22</v>
      </c>
      <c r="C19" s="209"/>
      <c r="D19" s="9" t="s">
        <v>23</v>
      </c>
      <c r="E19" s="10">
        <v>3035</v>
      </c>
      <c r="F19" s="10">
        <v>3030</v>
      </c>
      <c r="G19" s="10">
        <f>G20+G21</f>
        <v>3061</v>
      </c>
      <c r="H19" s="10">
        <f>H20+H21</f>
        <v>3042</v>
      </c>
      <c r="I19" s="10">
        <f>I20+I21</f>
        <v>3017</v>
      </c>
      <c r="J19" s="10">
        <v>3074</v>
      </c>
      <c r="K19" s="10">
        <v>3151</v>
      </c>
      <c r="L19" s="10">
        <v>3251</v>
      </c>
      <c r="M19" s="10">
        <v>3302</v>
      </c>
      <c r="N19" s="22">
        <f t="shared" ref="N19" si="13">N20+N21</f>
        <v>3315</v>
      </c>
      <c r="O19" s="22">
        <v>3398</v>
      </c>
      <c r="P19" s="22">
        <v>3390</v>
      </c>
      <c r="Q19" s="38">
        <f t="shared" ref="Q19" si="14">Q20+Q21</f>
        <v>3416</v>
      </c>
      <c r="R19" s="147">
        <f t="shared" si="0"/>
        <v>26</v>
      </c>
      <c r="S19" s="127">
        <f t="shared" si="1"/>
        <v>100.76696165191741</v>
      </c>
    </row>
    <row r="20" spans="1:22" s="5" customFormat="1" ht="13.5" customHeight="1" x14ac:dyDescent="0.2">
      <c r="A20" s="122">
        <v>15</v>
      </c>
      <c r="B20" s="199" t="s">
        <v>24</v>
      </c>
      <c r="C20" s="199"/>
      <c r="D20" s="120" t="s">
        <v>23</v>
      </c>
      <c r="E20" s="7">
        <v>1549</v>
      </c>
      <c r="F20" s="7">
        <v>1549</v>
      </c>
      <c r="G20" s="7">
        <v>1572</v>
      </c>
      <c r="H20" s="7">
        <v>1549</v>
      </c>
      <c r="I20" s="7">
        <v>1541</v>
      </c>
      <c r="J20" s="7">
        <v>1573</v>
      </c>
      <c r="K20" s="7">
        <v>1627</v>
      </c>
      <c r="L20" s="7">
        <v>1669</v>
      </c>
      <c r="M20" s="7">
        <v>1712</v>
      </c>
      <c r="N20" s="7">
        <v>1717</v>
      </c>
      <c r="O20" s="7">
        <v>1764</v>
      </c>
      <c r="P20" s="7">
        <v>1749</v>
      </c>
      <c r="Q20" s="7">
        <v>1766</v>
      </c>
      <c r="R20" s="147">
        <f t="shared" si="0"/>
        <v>17</v>
      </c>
      <c r="S20" s="127">
        <f t="shared" si="1"/>
        <v>100.97198399085192</v>
      </c>
    </row>
    <row r="21" spans="1:22" s="5" customFormat="1" ht="13.5" customHeight="1" x14ac:dyDescent="0.2">
      <c r="A21" s="122">
        <v>16</v>
      </c>
      <c r="B21" s="199" t="s">
        <v>25</v>
      </c>
      <c r="C21" s="199"/>
      <c r="D21" s="120" t="s">
        <v>23</v>
      </c>
      <c r="E21" s="7">
        <f>E19-E20</f>
        <v>1486</v>
      </c>
      <c r="F21" s="7">
        <v>1481</v>
      </c>
      <c r="G21" s="7">
        <v>1489</v>
      </c>
      <c r="H21" s="7">
        <v>1493</v>
      </c>
      <c r="I21" s="7">
        <v>1476</v>
      </c>
      <c r="J21" s="7">
        <v>1501</v>
      </c>
      <c r="K21" s="7">
        <v>1524</v>
      </c>
      <c r="L21" s="7">
        <v>1582</v>
      </c>
      <c r="M21" s="7">
        <v>1590</v>
      </c>
      <c r="N21" s="7">
        <v>1598</v>
      </c>
      <c r="O21" s="7">
        <v>1634</v>
      </c>
      <c r="P21" s="7">
        <v>1641</v>
      </c>
      <c r="Q21" s="7">
        <v>1650</v>
      </c>
      <c r="R21" s="147">
        <f t="shared" si="0"/>
        <v>9</v>
      </c>
      <c r="S21" s="127">
        <f t="shared" si="1"/>
        <v>100.54844606946985</v>
      </c>
    </row>
    <row r="22" spans="1:22" s="5" customFormat="1" ht="22.5" customHeight="1" x14ac:dyDescent="0.2">
      <c r="A22" s="122">
        <v>17</v>
      </c>
      <c r="B22" s="199" t="s">
        <v>26</v>
      </c>
      <c r="C22" s="199"/>
      <c r="D22" s="120" t="s">
        <v>23</v>
      </c>
      <c r="E22" s="7">
        <v>608</v>
      </c>
      <c r="F22" s="7">
        <v>610</v>
      </c>
      <c r="G22" s="7">
        <v>630</v>
      </c>
      <c r="H22" s="7">
        <v>634</v>
      </c>
      <c r="I22" s="7">
        <v>885</v>
      </c>
      <c r="J22" s="7">
        <v>612</v>
      </c>
      <c r="K22" s="7">
        <v>618</v>
      </c>
      <c r="L22" s="7">
        <v>723</v>
      </c>
      <c r="M22" s="7">
        <v>648</v>
      </c>
      <c r="N22" s="7">
        <v>641</v>
      </c>
      <c r="O22" s="7">
        <v>744</v>
      </c>
      <c r="P22" s="7">
        <v>749</v>
      </c>
      <c r="Q22" s="7">
        <v>1177</v>
      </c>
      <c r="R22" s="147">
        <f t="shared" si="0"/>
        <v>428</v>
      </c>
      <c r="S22" s="127">
        <f t="shared" si="1"/>
        <v>157.14285714285714</v>
      </c>
      <c r="U22" s="118"/>
    </row>
    <row r="23" spans="1:22" s="5" customFormat="1" ht="13.5" customHeight="1" x14ac:dyDescent="0.2">
      <c r="A23" s="122">
        <v>18</v>
      </c>
      <c r="B23" s="212" t="s">
        <v>15</v>
      </c>
      <c r="C23" s="212"/>
      <c r="D23" s="120" t="s">
        <v>23</v>
      </c>
      <c r="E23" s="7">
        <f>E19-E22</f>
        <v>2427</v>
      </c>
      <c r="F23" s="7">
        <v>2420</v>
      </c>
      <c r="G23" s="7">
        <v>2431</v>
      </c>
      <c r="H23" s="7">
        <v>2408</v>
      </c>
      <c r="I23" s="7">
        <v>2132</v>
      </c>
      <c r="J23" s="7">
        <v>2462</v>
      </c>
      <c r="K23" s="7">
        <v>2533</v>
      </c>
      <c r="L23" s="7">
        <v>2528</v>
      </c>
      <c r="M23" s="7">
        <v>2654</v>
      </c>
      <c r="N23" s="7">
        <v>2674</v>
      </c>
      <c r="O23" s="7">
        <v>2654</v>
      </c>
      <c r="P23" s="7">
        <v>2641</v>
      </c>
      <c r="Q23" s="7">
        <v>2239</v>
      </c>
      <c r="R23" s="147">
        <f t="shared" si="0"/>
        <v>-402</v>
      </c>
      <c r="S23" s="127">
        <f t="shared" si="1"/>
        <v>84.778492995077627</v>
      </c>
    </row>
    <row r="24" spans="1:22" s="16" customFormat="1" ht="13.5" customHeight="1" x14ac:dyDescent="0.2">
      <c r="A24" s="122">
        <v>19</v>
      </c>
      <c r="B24" s="199" t="s">
        <v>27</v>
      </c>
      <c r="C24" s="199"/>
      <c r="D24" s="120" t="s">
        <v>23</v>
      </c>
      <c r="E24" s="7">
        <f>E19-E25-E26</f>
        <v>924</v>
      </c>
      <c r="F24" s="7">
        <v>923</v>
      </c>
      <c r="G24" s="7">
        <f>G19-G25-G26</f>
        <v>923</v>
      </c>
      <c r="H24" s="7">
        <f>H19-H25-H26</f>
        <v>916</v>
      </c>
      <c r="I24" s="7">
        <v>906</v>
      </c>
      <c r="J24" s="7">
        <v>908</v>
      </c>
      <c r="K24" s="7">
        <v>930</v>
      </c>
      <c r="L24" s="7">
        <v>978</v>
      </c>
      <c r="M24" s="7">
        <v>1010</v>
      </c>
      <c r="N24" s="7">
        <v>1008</v>
      </c>
      <c r="O24" s="7">
        <v>1077</v>
      </c>
      <c r="P24" s="7">
        <v>1087</v>
      </c>
      <c r="Q24" s="7">
        <v>1110</v>
      </c>
      <c r="R24" s="147">
        <f t="shared" si="0"/>
        <v>23</v>
      </c>
      <c r="S24" s="127">
        <f t="shared" si="1"/>
        <v>102.11591536338547</v>
      </c>
      <c r="U24" s="118"/>
      <c r="V24" s="5"/>
    </row>
    <row r="25" spans="1:22" s="16" customFormat="1" ht="13.5" customHeight="1" x14ac:dyDescent="0.2">
      <c r="A25" s="122">
        <v>20</v>
      </c>
      <c r="B25" s="211" t="s">
        <v>28</v>
      </c>
      <c r="C25" s="211"/>
      <c r="D25" s="120" t="s">
        <v>23</v>
      </c>
      <c r="E25" s="7">
        <v>1949</v>
      </c>
      <c r="F25" s="7">
        <v>1946</v>
      </c>
      <c r="G25" s="7">
        <v>1977</v>
      </c>
      <c r="H25" s="7">
        <v>1964</v>
      </c>
      <c r="I25" s="7">
        <v>1951</v>
      </c>
      <c r="J25" s="7">
        <v>1995</v>
      </c>
      <c r="K25" s="7">
        <v>2046</v>
      </c>
      <c r="L25" s="7">
        <f>1228+872</f>
        <v>2100</v>
      </c>
      <c r="M25" s="7">
        <v>2108</v>
      </c>
      <c r="N25" s="7">
        <v>2117</v>
      </c>
      <c r="O25" s="7">
        <v>2128</v>
      </c>
      <c r="P25" s="7">
        <v>2017</v>
      </c>
      <c r="Q25" s="7">
        <v>1088</v>
      </c>
      <c r="R25" s="147">
        <f t="shared" si="0"/>
        <v>-929</v>
      </c>
      <c r="S25" s="127">
        <f t="shared" si="1"/>
        <v>53.941497273177987</v>
      </c>
    </row>
    <row r="26" spans="1:22" s="16" customFormat="1" ht="17.25" customHeight="1" x14ac:dyDescent="0.2">
      <c r="A26" s="122">
        <v>21</v>
      </c>
      <c r="B26" s="211" t="s">
        <v>29</v>
      </c>
      <c r="C26" s="211"/>
      <c r="D26" s="120" t="s">
        <v>23</v>
      </c>
      <c r="E26" s="7">
        <v>162</v>
      </c>
      <c r="F26" s="7">
        <v>161</v>
      </c>
      <c r="G26" s="7">
        <v>161</v>
      </c>
      <c r="H26" s="7">
        <v>162</v>
      </c>
      <c r="I26" s="7">
        <v>160</v>
      </c>
      <c r="J26" s="7">
        <v>171</v>
      </c>
      <c r="K26" s="7">
        <v>175</v>
      </c>
      <c r="L26" s="7">
        <v>173</v>
      </c>
      <c r="M26" s="7">
        <v>184</v>
      </c>
      <c r="N26" s="7">
        <v>190</v>
      </c>
      <c r="O26" s="7">
        <v>193</v>
      </c>
      <c r="P26" s="7">
        <v>196</v>
      </c>
      <c r="Q26" s="7">
        <v>208</v>
      </c>
      <c r="R26" s="147">
        <f t="shared" si="0"/>
        <v>12</v>
      </c>
      <c r="S26" s="127">
        <f t="shared" si="1"/>
        <v>106.12244897959184</v>
      </c>
    </row>
    <row r="27" spans="1:22" s="16" customFormat="1" ht="13.5" customHeight="1" x14ac:dyDescent="0.2">
      <c r="A27" s="122">
        <v>22</v>
      </c>
      <c r="B27" s="199" t="s">
        <v>30</v>
      </c>
      <c r="C27" s="199"/>
      <c r="D27" s="120" t="s">
        <v>23</v>
      </c>
      <c r="E27" s="7"/>
      <c r="F27" s="7"/>
      <c r="G27" s="7"/>
      <c r="H27" s="7">
        <v>2</v>
      </c>
      <c r="I27" s="7">
        <v>2</v>
      </c>
      <c r="J27" s="7">
        <v>5</v>
      </c>
      <c r="K27" s="7">
        <v>5</v>
      </c>
      <c r="L27" s="7">
        <v>5</v>
      </c>
      <c r="M27" s="7">
        <v>4</v>
      </c>
      <c r="N27" s="7">
        <v>2</v>
      </c>
      <c r="O27" s="7">
        <v>2</v>
      </c>
      <c r="P27" s="7">
        <v>2</v>
      </c>
      <c r="Q27" s="7" t="s">
        <v>120</v>
      </c>
      <c r="R27" s="147" t="e">
        <f t="shared" si="0"/>
        <v>#VALUE!</v>
      </c>
      <c r="S27" s="127" t="e">
        <f t="shared" si="1"/>
        <v>#VALUE!</v>
      </c>
    </row>
    <row r="28" spans="1:22" s="16" customFormat="1" ht="13.5" customHeight="1" x14ac:dyDescent="0.2">
      <c r="A28" s="122">
        <v>23</v>
      </c>
      <c r="B28" s="199" t="s">
        <v>31</v>
      </c>
      <c r="C28" s="199"/>
      <c r="D28" s="120" t="s">
        <v>23</v>
      </c>
      <c r="E28" s="7">
        <v>70</v>
      </c>
      <c r="F28" s="7">
        <v>59</v>
      </c>
      <c r="G28" s="7">
        <v>52</v>
      </c>
      <c r="H28" s="7">
        <v>44</v>
      </c>
      <c r="I28" s="7">
        <v>51</v>
      </c>
      <c r="J28" s="7">
        <v>44</v>
      </c>
      <c r="K28" s="7">
        <v>41</v>
      </c>
      <c r="L28" s="7">
        <v>42</v>
      </c>
      <c r="M28" s="7">
        <v>36</v>
      </c>
      <c r="N28" s="7">
        <v>34</v>
      </c>
      <c r="O28" s="7">
        <v>25</v>
      </c>
      <c r="P28" s="7">
        <v>28</v>
      </c>
      <c r="Q28" s="7">
        <v>38</v>
      </c>
      <c r="R28" s="147">
        <f t="shared" si="0"/>
        <v>10</v>
      </c>
      <c r="S28" s="127">
        <f t="shared" si="1"/>
        <v>135.71428571428572</v>
      </c>
    </row>
    <row r="29" spans="1:22" s="16" customFormat="1" ht="13.5" customHeight="1" x14ac:dyDescent="0.2">
      <c r="A29" s="122">
        <v>24</v>
      </c>
      <c r="B29" s="199" t="s">
        <v>32</v>
      </c>
      <c r="C29" s="199"/>
      <c r="D29" s="120" t="s">
        <v>23</v>
      </c>
      <c r="E29" s="7">
        <v>117</v>
      </c>
      <c r="F29" s="7">
        <v>115</v>
      </c>
      <c r="G29" s="7">
        <v>137</v>
      </c>
      <c r="H29" s="7">
        <v>111</v>
      </c>
      <c r="I29" s="7">
        <v>108</v>
      </c>
      <c r="J29" s="7">
        <v>142</v>
      </c>
      <c r="K29" s="7">
        <v>140</v>
      </c>
      <c r="L29" s="7">
        <v>120</v>
      </c>
      <c r="M29" s="7">
        <v>96</v>
      </c>
      <c r="N29" s="7">
        <v>98</v>
      </c>
      <c r="O29" s="7">
        <v>96</v>
      </c>
      <c r="P29" s="7">
        <v>104</v>
      </c>
      <c r="Q29" s="7">
        <v>110</v>
      </c>
      <c r="R29" s="147">
        <f t="shared" si="0"/>
        <v>6</v>
      </c>
      <c r="S29" s="127">
        <f t="shared" si="1"/>
        <v>105.76923076923077</v>
      </c>
    </row>
    <row r="30" spans="1:22" s="16" customFormat="1" ht="13.5" customHeight="1" x14ac:dyDescent="0.2">
      <c r="A30" s="122">
        <v>25</v>
      </c>
      <c r="B30" s="199" t="s">
        <v>33</v>
      </c>
      <c r="C30" s="199"/>
      <c r="D30" s="120" t="s">
        <v>23</v>
      </c>
      <c r="E30" s="7">
        <v>39</v>
      </c>
      <c r="F30" s="7">
        <v>43</v>
      </c>
      <c r="G30" s="7">
        <v>38</v>
      </c>
      <c r="H30" s="7">
        <v>16</v>
      </c>
      <c r="I30" s="7">
        <v>21</v>
      </c>
      <c r="J30" s="7">
        <v>42</v>
      </c>
      <c r="K30" s="7">
        <v>63</v>
      </c>
      <c r="L30" s="7">
        <v>68</v>
      </c>
      <c r="M30" s="7">
        <v>32</v>
      </c>
      <c r="N30" s="7">
        <v>34</v>
      </c>
      <c r="O30" s="7">
        <v>65</v>
      </c>
      <c r="P30" s="109"/>
      <c r="Q30" s="7">
        <v>25</v>
      </c>
      <c r="R30" s="147">
        <f t="shared" si="0"/>
        <v>25</v>
      </c>
      <c r="S30" s="127" t="e">
        <f t="shared" si="1"/>
        <v>#DIV/0!</v>
      </c>
    </row>
    <row r="31" spans="1:22" s="16" customFormat="1" ht="13.5" customHeight="1" x14ac:dyDescent="0.2">
      <c r="A31" s="122">
        <v>26</v>
      </c>
      <c r="B31" s="199" t="s">
        <v>34</v>
      </c>
      <c r="C31" s="199"/>
      <c r="D31" s="120" t="s">
        <v>23</v>
      </c>
      <c r="E31" s="7">
        <v>96</v>
      </c>
      <c r="F31" s="7">
        <v>87</v>
      </c>
      <c r="G31" s="7">
        <v>86</v>
      </c>
      <c r="H31" s="7">
        <v>67</v>
      </c>
      <c r="I31" s="7">
        <v>60</v>
      </c>
      <c r="J31" s="7">
        <v>61</v>
      </c>
      <c r="K31" s="7">
        <v>63</v>
      </c>
      <c r="L31" s="7">
        <v>62</v>
      </c>
      <c r="M31" s="7">
        <v>57</v>
      </c>
      <c r="N31" s="7">
        <v>76</v>
      </c>
      <c r="O31" s="7">
        <v>52</v>
      </c>
      <c r="P31" s="109"/>
      <c r="Q31" s="7"/>
      <c r="R31" s="147">
        <f t="shared" si="0"/>
        <v>0</v>
      </c>
      <c r="S31" s="127" t="e">
        <f t="shared" si="1"/>
        <v>#DIV/0!</v>
      </c>
    </row>
    <row r="32" spans="1:22" s="16" customFormat="1" ht="13.5" customHeight="1" x14ac:dyDescent="0.2">
      <c r="A32" s="122">
        <v>27</v>
      </c>
      <c r="B32" s="199" t="s">
        <v>35</v>
      </c>
      <c r="C32" s="199"/>
      <c r="D32" s="120" t="s">
        <v>23</v>
      </c>
      <c r="E32" s="7">
        <v>1292</v>
      </c>
      <c r="F32" s="7">
        <v>1444</v>
      </c>
      <c r="G32" s="7">
        <v>1459</v>
      </c>
      <c r="H32" s="7">
        <v>1432</v>
      </c>
      <c r="I32" s="7">
        <v>1432</v>
      </c>
      <c r="J32" s="7">
        <v>1564</v>
      </c>
      <c r="K32" s="7">
        <v>1530</v>
      </c>
      <c r="L32" s="109"/>
      <c r="M32" s="109">
        <v>1614</v>
      </c>
      <c r="N32" s="109">
        <v>1609</v>
      </c>
      <c r="O32" s="109"/>
      <c r="P32" s="109"/>
      <c r="Q32" s="7"/>
      <c r="R32" s="147">
        <f t="shared" si="0"/>
        <v>0</v>
      </c>
      <c r="S32" s="127" t="e">
        <f t="shared" si="1"/>
        <v>#DIV/0!</v>
      </c>
    </row>
    <row r="33" spans="1:19" s="16" customFormat="1" ht="13.5" customHeight="1" x14ac:dyDescent="0.2">
      <c r="A33" s="122">
        <v>28</v>
      </c>
      <c r="B33" s="199" t="s">
        <v>36</v>
      </c>
      <c r="C33" s="199"/>
      <c r="D33" s="120" t="s">
        <v>23</v>
      </c>
      <c r="E33" s="7">
        <v>40</v>
      </c>
      <c r="F33" s="7">
        <v>18</v>
      </c>
      <c r="G33" s="7">
        <v>20</v>
      </c>
      <c r="H33" s="7">
        <v>29</v>
      </c>
      <c r="I33" s="7">
        <v>23</v>
      </c>
      <c r="J33" s="7">
        <v>14</v>
      </c>
      <c r="K33" s="7">
        <v>32</v>
      </c>
      <c r="L33" s="7">
        <v>27</v>
      </c>
      <c r="M33" s="7">
        <v>31</v>
      </c>
      <c r="N33" s="7">
        <v>49</v>
      </c>
      <c r="O33" s="7">
        <v>72</v>
      </c>
      <c r="P33" s="7">
        <v>50</v>
      </c>
      <c r="Q33" s="7">
        <v>57</v>
      </c>
      <c r="R33" s="147">
        <f t="shared" si="0"/>
        <v>7</v>
      </c>
      <c r="S33" s="127">
        <f t="shared" si="1"/>
        <v>113.99999999999999</v>
      </c>
    </row>
    <row r="34" spans="1:19" s="16" customFormat="1" ht="13.5" customHeight="1" x14ac:dyDescent="0.2">
      <c r="A34" s="122">
        <v>29</v>
      </c>
      <c r="B34" s="199" t="s">
        <v>37</v>
      </c>
      <c r="C34" s="199"/>
      <c r="D34" s="120" t="s">
        <v>23</v>
      </c>
      <c r="E34" s="7">
        <v>205</v>
      </c>
      <c r="F34" s="7">
        <v>261</v>
      </c>
      <c r="G34" s="7">
        <v>228</v>
      </c>
      <c r="H34" s="7">
        <v>270</v>
      </c>
      <c r="I34" s="7">
        <v>84</v>
      </c>
      <c r="J34" s="7">
        <v>176</v>
      </c>
      <c r="K34" s="7">
        <v>100</v>
      </c>
      <c r="L34" s="7">
        <v>85</v>
      </c>
      <c r="M34" s="7">
        <v>116</v>
      </c>
      <c r="N34" s="7">
        <v>224</v>
      </c>
      <c r="O34" s="7">
        <v>241</v>
      </c>
      <c r="P34" s="7">
        <v>177</v>
      </c>
      <c r="Q34" s="7">
        <v>228</v>
      </c>
      <c r="R34" s="147">
        <f t="shared" si="0"/>
        <v>51</v>
      </c>
      <c r="S34" s="127">
        <f t="shared" si="1"/>
        <v>128.81355932203388</v>
      </c>
    </row>
    <row r="35" spans="1:19" s="16" customFormat="1" ht="13.5" customHeight="1" x14ac:dyDescent="0.2">
      <c r="A35" s="122">
        <v>30</v>
      </c>
      <c r="B35" s="199" t="s">
        <v>38</v>
      </c>
      <c r="C35" s="199"/>
      <c r="D35" s="120" t="s">
        <v>23</v>
      </c>
      <c r="E35" s="7">
        <v>200</v>
      </c>
      <c r="F35" s="7">
        <v>243</v>
      </c>
      <c r="G35" s="7">
        <v>203</v>
      </c>
      <c r="H35" s="7">
        <v>224</v>
      </c>
      <c r="I35" s="7">
        <v>77</v>
      </c>
      <c r="J35" s="7">
        <v>162</v>
      </c>
      <c r="K35" s="7">
        <v>34</v>
      </c>
      <c r="L35" s="7">
        <v>38</v>
      </c>
      <c r="M35" s="7">
        <v>19</v>
      </c>
      <c r="N35" s="7">
        <v>87</v>
      </c>
      <c r="O35" s="7">
        <v>113</v>
      </c>
      <c r="P35" s="7">
        <v>90</v>
      </c>
      <c r="Q35" s="7">
        <v>69</v>
      </c>
      <c r="R35" s="147">
        <f t="shared" si="0"/>
        <v>-21</v>
      </c>
      <c r="S35" s="127">
        <f t="shared" si="1"/>
        <v>76.666666666666671</v>
      </c>
    </row>
    <row r="36" spans="1:19" s="16" customFormat="1" ht="13.5" customHeight="1" x14ac:dyDescent="0.2">
      <c r="A36" s="122">
        <v>31</v>
      </c>
      <c r="B36" s="199" t="s">
        <v>39</v>
      </c>
      <c r="C36" s="199"/>
      <c r="D36" s="120" t="s">
        <v>40</v>
      </c>
      <c r="E36" s="18">
        <v>51.2</v>
      </c>
      <c r="F36" s="18">
        <v>115.1</v>
      </c>
      <c r="G36" s="18">
        <v>206.4</v>
      </c>
      <c r="H36" s="18">
        <v>413.7</v>
      </c>
      <c r="I36" s="18">
        <v>628.1</v>
      </c>
      <c r="J36" s="18">
        <v>834</v>
      </c>
      <c r="K36" s="18">
        <v>840.09999999999991</v>
      </c>
      <c r="L36" s="18">
        <v>846.7</v>
      </c>
      <c r="M36" s="18">
        <v>824.8</v>
      </c>
      <c r="N36" s="18">
        <v>1173.5999999999999</v>
      </c>
      <c r="O36" s="18">
        <v>1613.3</v>
      </c>
      <c r="P36" s="18">
        <v>1627.9</v>
      </c>
      <c r="Q36" s="18"/>
      <c r="R36" s="147">
        <f t="shared" si="0"/>
        <v>-1627.9</v>
      </c>
      <c r="S36" s="127">
        <f t="shared" si="1"/>
        <v>0</v>
      </c>
    </row>
    <row r="37" spans="1:19" s="16" customFormat="1" ht="13.5" customHeight="1" x14ac:dyDescent="0.2">
      <c r="A37" s="122">
        <v>32</v>
      </c>
      <c r="B37" s="208" t="s">
        <v>41</v>
      </c>
      <c r="C37" s="208"/>
      <c r="D37" s="120" t="s">
        <v>40</v>
      </c>
      <c r="E37" s="18">
        <v>212.7</v>
      </c>
      <c r="F37" s="18">
        <v>246.3</v>
      </c>
      <c r="G37" s="18">
        <v>371.9</v>
      </c>
      <c r="H37" s="18">
        <v>846.9</v>
      </c>
      <c r="I37" s="18">
        <v>1206.5999999999999</v>
      </c>
      <c r="J37" s="18">
        <v>2013.3</v>
      </c>
      <c r="K37" s="18">
        <v>2870.8</v>
      </c>
      <c r="L37" s="18">
        <v>3124.8</v>
      </c>
      <c r="M37" s="18">
        <v>3876.1</v>
      </c>
      <c r="N37" s="18">
        <v>4365</v>
      </c>
      <c r="O37" s="18">
        <v>5406.8</v>
      </c>
      <c r="P37" s="18">
        <v>5523.9</v>
      </c>
      <c r="Q37" s="18">
        <v>2554.9</v>
      </c>
      <c r="R37" s="147">
        <f t="shared" si="0"/>
        <v>-2968.9999999999995</v>
      </c>
      <c r="S37" s="127">
        <f t="shared" si="1"/>
        <v>46.251742428356778</v>
      </c>
    </row>
    <row r="38" spans="1:19" s="16" customFormat="1" ht="13.5" customHeight="1" x14ac:dyDescent="0.2">
      <c r="A38" s="122">
        <v>33</v>
      </c>
      <c r="B38" s="199" t="s">
        <v>42</v>
      </c>
      <c r="C38" s="199"/>
      <c r="D38" s="120" t="s">
        <v>40</v>
      </c>
      <c r="E38" s="18">
        <v>17.100000000000001</v>
      </c>
      <c r="F38" s="18">
        <v>42.8</v>
      </c>
      <c r="G38" s="18">
        <v>39.9</v>
      </c>
      <c r="H38" s="18">
        <v>56.4</v>
      </c>
      <c r="I38" s="18">
        <v>90.4</v>
      </c>
      <c r="J38" s="18">
        <v>99.2</v>
      </c>
      <c r="K38" s="18">
        <v>119.1</v>
      </c>
      <c r="L38" s="18">
        <v>131.80000000000001</v>
      </c>
      <c r="M38" s="18">
        <v>122.8</v>
      </c>
      <c r="N38" s="18">
        <v>169.9</v>
      </c>
      <c r="O38" s="18">
        <v>1881.5</v>
      </c>
      <c r="P38" s="18">
        <v>1905</v>
      </c>
      <c r="Q38" s="18">
        <v>2474.5</v>
      </c>
      <c r="R38" s="147">
        <f t="shared" si="0"/>
        <v>569.5</v>
      </c>
      <c r="S38" s="127">
        <f t="shared" si="1"/>
        <v>129.89501312335958</v>
      </c>
    </row>
    <row r="39" spans="1:19" s="16" customFormat="1" ht="13.5" customHeight="1" x14ac:dyDescent="0.2">
      <c r="A39" s="122">
        <v>34</v>
      </c>
      <c r="B39" s="208" t="s">
        <v>43</v>
      </c>
      <c r="C39" s="208"/>
      <c r="D39" s="120" t="s">
        <v>40</v>
      </c>
      <c r="E39" s="18">
        <v>107.7</v>
      </c>
      <c r="F39" s="18">
        <v>114.4</v>
      </c>
      <c r="G39" s="18">
        <v>127.1</v>
      </c>
      <c r="H39" s="18">
        <v>339.2</v>
      </c>
      <c r="I39" s="18">
        <v>235.3</v>
      </c>
      <c r="J39" s="18">
        <v>1574</v>
      </c>
      <c r="K39" s="18">
        <v>1789.5</v>
      </c>
      <c r="L39" s="18">
        <v>1598.1</v>
      </c>
      <c r="M39" s="18">
        <v>1689</v>
      </c>
      <c r="N39" s="18">
        <v>1680.1</v>
      </c>
      <c r="O39" s="18">
        <v>1832.2</v>
      </c>
      <c r="P39" s="18">
        <v>1951.4</v>
      </c>
      <c r="Q39" s="18"/>
      <c r="R39" s="147">
        <f t="shared" si="0"/>
        <v>-1951.4</v>
      </c>
      <c r="S39" s="127">
        <f t="shared" si="1"/>
        <v>0</v>
      </c>
    </row>
    <row r="40" spans="1:19" s="16" customFormat="1" ht="18" customHeight="1" x14ac:dyDescent="0.2">
      <c r="A40" s="8">
        <v>35</v>
      </c>
      <c r="B40" s="209" t="s">
        <v>44</v>
      </c>
      <c r="C40" s="209"/>
      <c r="D40" s="9" t="s">
        <v>13</v>
      </c>
      <c r="E40" s="10">
        <v>648</v>
      </c>
      <c r="F40" s="10">
        <v>679</v>
      </c>
      <c r="G40" s="10">
        <f>G41+G43+G45+G47</f>
        <v>698</v>
      </c>
      <c r="H40" s="10">
        <f>H41+H43+H45+H47</f>
        <v>716</v>
      </c>
      <c r="I40" s="10">
        <f>I41+I43+I45+I47</f>
        <v>726</v>
      </c>
      <c r="J40" s="10">
        <v>745</v>
      </c>
      <c r="K40" s="10">
        <v>766</v>
      </c>
      <c r="L40" s="10">
        <f>L41+L43+L45+L47</f>
        <v>772</v>
      </c>
      <c r="M40" s="10">
        <v>809</v>
      </c>
      <c r="N40" s="10">
        <v>807</v>
      </c>
      <c r="O40" s="10">
        <v>829</v>
      </c>
      <c r="P40" s="10">
        <v>824</v>
      </c>
      <c r="Q40" s="153">
        <v>836</v>
      </c>
      <c r="R40" s="147">
        <f t="shared" si="0"/>
        <v>12</v>
      </c>
      <c r="S40" s="127">
        <f t="shared" si="1"/>
        <v>101.45631067961165</v>
      </c>
    </row>
    <row r="41" spans="1:19" s="16" customFormat="1" ht="13.5" customHeight="1" x14ac:dyDescent="0.2">
      <c r="A41" s="122">
        <v>36</v>
      </c>
      <c r="B41" s="202" t="s">
        <v>45</v>
      </c>
      <c r="C41" s="19" t="s">
        <v>12</v>
      </c>
      <c r="D41" s="120" t="s">
        <v>13</v>
      </c>
      <c r="E41" s="7">
        <f>33+79+67+112+154</f>
        <v>445</v>
      </c>
      <c r="F41" s="7">
        <v>432</v>
      </c>
      <c r="G41" s="7">
        <v>403</v>
      </c>
      <c r="H41" s="7">
        <v>386</v>
      </c>
      <c r="I41" s="7">
        <v>371</v>
      </c>
      <c r="J41" s="7">
        <v>340</v>
      </c>
      <c r="K41" s="7">
        <v>319</v>
      </c>
      <c r="L41" s="7">
        <v>305</v>
      </c>
      <c r="M41" s="7">
        <v>372</v>
      </c>
      <c r="N41" s="7">
        <v>332</v>
      </c>
      <c r="O41" s="7">
        <v>339</v>
      </c>
      <c r="P41" s="7">
        <v>317</v>
      </c>
      <c r="Q41" s="109">
        <v>338</v>
      </c>
      <c r="R41" s="147">
        <f t="shared" si="0"/>
        <v>21</v>
      </c>
      <c r="S41" s="127">
        <f t="shared" si="1"/>
        <v>106.62460567823344</v>
      </c>
    </row>
    <row r="42" spans="1:19" s="16" customFormat="1" ht="13.5" customHeight="1" x14ac:dyDescent="0.2">
      <c r="A42" s="122">
        <v>37</v>
      </c>
      <c r="B42" s="202"/>
      <c r="C42" s="19" t="s">
        <v>46</v>
      </c>
      <c r="D42" s="120" t="s">
        <v>17</v>
      </c>
      <c r="E42" s="18">
        <f t="shared" ref="E42:J42" si="15">E41/E40*100</f>
        <v>68.672839506172849</v>
      </c>
      <c r="F42" s="18">
        <v>63.622974963181143</v>
      </c>
      <c r="G42" s="18">
        <f t="shared" si="15"/>
        <v>57.736389684813751</v>
      </c>
      <c r="H42" s="18">
        <f t="shared" si="15"/>
        <v>53.910614525139664</v>
      </c>
      <c r="I42" s="18">
        <f t="shared" si="15"/>
        <v>51.10192837465565</v>
      </c>
      <c r="J42" s="18">
        <f t="shared" si="15"/>
        <v>45.63758389261745</v>
      </c>
      <c r="K42" s="18">
        <f>K41/K40*100</f>
        <v>41.64490861618799</v>
      </c>
      <c r="L42" s="18">
        <f t="shared" ref="L42:Q42" si="16">L41/L40*100</f>
        <v>39.50777202072539</v>
      </c>
      <c r="M42" s="18">
        <f t="shared" si="16"/>
        <v>45.982694684796044</v>
      </c>
      <c r="N42" s="18">
        <f t="shared" si="16"/>
        <v>41.14002478314746</v>
      </c>
      <c r="O42" s="18">
        <f t="shared" si="16"/>
        <v>40.892641737032569</v>
      </c>
      <c r="P42" s="18">
        <f t="shared" si="16"/>
        <v>38.470873786407765</v>
      </c>
      <c r="Q42" s="159">
        <f t="shared" si="16"/>
        <v>40.430622009569376</v>
      </c>
      <c r="R42" s="147">
        <f t="shared" si="0"/>
        <v>1.9597482231616112</v>
      </c>
      <c r="S42" s="127">
        <f t="shared" si="1"/>
        <v>105.09410894601</v>
      </c>
    </row>
    <row r="43" spans="1:19" s="16" customFormat="1" ht="13.5" customHeight="1" x14ac:dyDescent="0.2">
      <c r="A43" s="122">
        <v>38</v>
      </c>
      <c r="B43" s="202" t="s">
        <v>47</v>
      </c>
      <c r="C43" s="19" t="s">
        <v>12</v>
      </c>
      <c r="D43" s="120" t="s">
        <v>13</v>
      </c>
      <c r="E43" s="7">
        <v>158</v>
      </c>
      <c r="F43" s="7">
        <v>185</v>
      </c>
      <c r="G43" s="7">
        <v>210</v>
      </c>
      <c r="H43" s="7">
        <v>218</v>
      </c>
      <c r="I43" s="7">
        <v>213</v>
      </c>
      <c r="J43" s="7">
        <v>228</v>
      </c>
      <c r="K43" s="7">
        <v>245</v>
      </c>
      <c r="L43" s="7">
        <v>237</v>
      </c>
      <c r="M43" s="7">
        <v>243</v>
      </c>
      <c r="N43" s="7">
        <v>250</v>
      </c>
      <c r="O43" s="7">
        <v>248</v>
      </c>
      <c r="P43" s="7">
        <v>274</v>
      </c>
      <c r="Q43" s="109">
        <v>264</v>
      </c>
      <c r="R43" s="147">
        <f t="shared" si="0"/>
        <v>-10</v>
      </c>
      <c r="S43" s="127">
        <f t="shared" si="1"/>
        <v>96.350364963503651</v>
      </c>
    </row>
    <row r="44" spans="1:19" s="16" customFormat="1" ht="13.5" customHeight="1" x14ac:dyDescent="0.2">
      <c r="A44" s="122">
        <v>39</v>
      </c>
      <c r="B44" s="202"/>
      <c r="C44" s="19" t="s">
        <v>46</v>
      </c>
      <c r="D44" s="120" t="s">
        <v>17</v>
      </c>
      <c r="E44" s="18">
        <f t="shared" ref="E44:Q44" si="17">E43/E40*100</f>
        <v>24.382716049382715</v>
      </c>
      <c r="F44" s="18">
        <v>27.245949926362297</v>
      </c>
      <c r="G44" s="18">
        <f t="shared" si="17"/>
        <v>30.085959885386821</v>
      </c>
      <c r="H44" s="18">
        <f t="shared" si="17"/>
        <v>30.446927374301673</v>
      </c>
      <c r="I44" s="18">
        <f t="shared" si="17"/>
        <v>29.338842975206614</v>
      </c>
      <c r="J44" s="18">
        <f t="shared" si="17"/>
        <v>30.604026845637584</v>
      </c>
      <c r="K44" s="18">
        <f t="shared" si="17"/>
        <v>31.984334203655351</v>
      </c>
      <c r="L44" s="18">
        <f t="shared" si="17"/>
        <v>30.699481865284973</v>
      </c>
      <c r="M44" s="18">
        <f t="shared" si="17"/>
        <v>30.037082818294191</v>
      </c>
      <c r="N44" s="18">
        <f t="shared" si="17"/>
        <v>30.978934324659228</v>
      </c>
      <c r="O44" s="18">
        <f t="shared" si="17"/>
        <v>29.915560916767191</v>
      </c>
      <c r="P44" s="18">
        <f t="shared" si="17"/>
        <v>33.252427184466022</v>
      </c>
      <c r="Q44" s="159">
        <f t="shared" si="17"/>
        <v>31.578947368421051</v>
      </c>
      <c r="R44" s="147">
        <f t="shared" si="0"/>
        <v>-1.6734798160449706</v>
      </c>
      <c r="S44" s="127">
        <f t="shared" si="1"/>
        <v>94.967345370726079</v>
      </c>
    </row>
    <row r="45" spans="1:19" s="16" customFormat="1" ht="13.5" customHeight="1" x14ac:dyDescent="0.2">
      <c r="A45" s="122">
        <v>40</v>
      </c>
      <c r="B45" s="202" t="s">
        <v>48</v>
      </c>
      <c r="C45" s="19" t="s">
        <v>12</v>
      </c>
      <c r="D45" s="120" t="s">
        <v>13</v>
      </c>
      <c r="E45" s="7">
        <v>35</v>
      </c>
      <c r="F45" s="7">
        <v>46</v>
      </c>
      <c r="G45" s="7">
        <v>64</v>
      </c>
      <c r="H45" s="7">
        <v>89</v>
      </c>
      <c r="I45" s="7">
        <v>115</v>
      </c>
      <c r="J45" s="7">
        <v>124</v>
      </c>
      <c r="K45" s="7">
        <v>133</v>
      </c>
      <c r="L45" s="7">
        <v>153</v>
      </c>
      <c r="M45" s="7">
        <v>138</v>
      </c>
      <c r="N45" s="7">
        <v>161</v>
      </c>
      <c r="O45" s="7">
        <v>177</v>
      </c>
      <c r="P45" s="7">
        <v>170</v>
      </c>
      <c r="Q45" s="109">
        <v>174</v>
      </c>
      <c r="R45" s="147">
        <f t="shared" si="0"/>
        <v>4</v>
      </c>
      <c r="S45" s="127">
        <f t="shared" si="1"/>
        <v>102.35294117647058</v>
      </c>
    </row>
    <row r="46" spans="1:19" s="16" customFormat="1" ht="13.5" customHeight="1" x14ac:dyDescent="0.2">
      <c r="A46" s="122">
        <v>41</v>
      </c>
      <c r="B46" s="202"/>
      <c r="C46" s="19" t="s">
        <v>46</v>
      </c>
      <c r="D46" s="120" t="s">
        <v>17</v>
      </c>
      <c r="E46" s="18">
        <f t="shared" ref="E46:Q46" si="18">E45/E40*100</f>
        <v>5.4012345679012341</v>
      </c>
      <c r="F46" s="18">
        <v>6.7746686303387333</v>
      </c>
      <c r="G46" s="18">
        <f t="shared" si="18"/>
        <v>9.1690544412607444</v>
      </c>
      <c r="H46" s="18">
        <f t="shared" si="18"/>
        <v>12.430167597765362</v>
      </c>
      <c r="I46" s="18">
        <f t="shared" si="18"/>
        <v>15.840220385674931</v>
      </c>
      <c r="J46" s="18">
        <f t="shared" si="18"/>
        <v>16.644295302013422</v>
      </c>
      <c r="K46" s="18">
        <f t="shared" si="18"/>
        <v>17.362924281984334</v>
      </c>
      <c r="L46" s="18">
        <f t="shared" si="18"/>
        <v>19.818652849740932</v>
      </c>
      <c r="M46" s="18">
        <f t="shared" si="18"/>
        <v>17.058096415327565</v>
      </c>
      <c r="N46" s="18">
        <f t="shared" si="18"/>
        <v>19.950433705080545</v>
      </c>
      <c r="O46" s="18">
        <f t="shared" si="18"/>
        <v>21.351025331724969</v>
      </c>
      <c r="P46" s="18">
        <f t="shared" si="18"/>
        <v>20.631067961165048</v>
      </c>
      <c r="Q46" s="159">
        <f t="shared" si="18"/>
        <v>20.813397129186605</v>
      </c>
      <c r="R46" s="147">
        <f t="shared" si="0"/>
        <v>0.18232916802155685</v>
      </c>
      <c r="S46" s="127">
        <f t="shared" si="1"/>
        <v>100.88376020264566</v>
      </c>
    </row>
    <row r="47" spans="1:19" s="16" customFormat="1" ht="13.5" customHeight="1" x14ac:dyDescent="0.2">
      <c r="A47" s="122">
        <v>42</v>
      </c>
      <c r="B47" s="202" t="s">
        <v>49</v>
      </c>
      <c r="C47" s="19" t="s">
        <v>12</v>
      </c>
      <c r="D47" s="120" t="s">
        <v>13</v>
      </c>
      <c r="E47" s="7">
        <v>10</v>
      </c>
      <c r="F47" s="7">
        <v>16</v>
      </c>
      <c r="G47" s="7">
        <v>21</v>
      </c>
      <c r="H47" s="7">
        <v>23</v>
      </c>
      <c r="I47" s="7">
        <v>27</v>
      </c>
      <c r="J47" s="7">
        <v>53</v>
      </c>
      <c r="K47" s="7">
        <v>69</v>
      </c>
      <c r="L47" s="7">
        <v>77</v>
      </c>
      <c r="M47" s="7">
        <v>56</v>
      </c>
      <c r="N47" s="7">
        <v>64</v>
      </c>
      <c r="O47" s="7">
        <v>65</v>
      </c>
      <c r="P47" s="7">
        <v>63</v>
      </c>
      <c r="Q47" s="109">
        <v>60</v>
      </c>
      <c r="R47" s="147">
        <f t="shared" si="0"/>
        <v>-3</v>
      </c>
      <c r="S47" s="127">
        <f t="shared" si="1"/>
        <v>95.238095238095227</v>
      </c>
    </row>
    <row r="48" spans="1:19" s="16" customFormat="1" ht="13.5" customHeight="1" x14ac:dyDescent="0.2">
      <c r="A48" s="122">
        <v>43</v>
      </c>
      <c r="B48" s="202"/>
      <c r="C48" s="19" t="s">
        <v>46</v>
      </c>
      <c r="D48" s="120" t="s">
        <v>17</v>
      </c>
      <c r="E48" s="18">
        <f t="shared" ref="E48:Q48" si="19">E47/E40*100</f>
        <v>1.5432098765432098</v>
      </c>
      <c r="F48" s="18">
        <v>2.3564064801178204</v>
      </c>
      <c r="G48" s="18">
        <f t="shared" si="19"/>
        <v>3.0085959885386817</v>
      </c>
      <c r="H48" s="18">
        <f t="shared" si="19"/>
        <v>3.2122905027932962</v>
      </c>
      <c r="I48" s="18">
        <f t="shared" si="19"/>
        <v>3.71900826446281</v>
      </c>
      <c r="J48" s="18">
        <f t="shared" si="19"/>
        <v>7.1140939597315436</v>
      </c>
      <c r="K48" s="18">
        <f t="shared" si="19"/>
        <v>9.0078328981723246</v>
      </c>
      <c r="L48" s="18">
        <f t="shared" si="19"/>
        <v>9.9740932642487046</v>
      </c>
      <c r="M48" s="18">
        <f t="shared" si="19"/>
        <v>6.9221260815822001</v>
      </c>
      <c r="N48" s="18">
        <f t="shared" si="19"/>
        <v>7.9306071871127637</v>
      </c>
      <c r="O48" s="18">
        <f t="shared" si="19"/>
        <v>7.8407720144752711</v>
      </c>
      <c r="P48" s="18">
        <f t="shared" si="19"/>
        <v>7.6456310679611645</v>
      </c>
      <c r="Q48" s="159">
        <f t="shared" si="19"/>
        <v>7.1770334928229662</v>
      </c>
      <c r="R48" s="147">
        <f t="shared" si="0"/>
        <v>-0.46859757513819833</v>
      </c>
      <c r="S48" s="127">
        <f t="shared" si="1"/>
        <v>93.871041239462301</v>
      </c>
    </row>
    <row r="49" spans="1:19" s="16" customFormat="1" ht="15" customHeight="1" x14ac:dyDescent="0.2">
      <c r="A49" s="8">
        <v>44</v>
      </c>
      <c r="B49" s="228" t="s">
        <v>50</v>
      </c>
      <c r="C49" s="228"/>
      <c r="D49" s="9" t="s">
        <v>13</v>
      </c>
      <c r="E49" s="10">
        <v>597</v>
      </c>
      <c r="F49" s="10">
        <v>610</v>
      </c>
      <c r="G49" s="10">
        <v>624</v>
      </c>
      <c r="H49" s="10">
        <v>638</v>
      </c>
      <c r="I49" s="10">
        <v>642</v>
      </c>
      <c r="J49" s="10">
        <v>650</v>
      </c>
      <c r="K49" s="10">
        <v>601</v>
      </c>
      <c r="L49" s="10">
        <v>636</v>
      </c>
      <c r="M49" s="10">
        <v>669</v>
      </c>
      <c r="N49" s="10">
        <v>673</v>
      </c>
      <c r="O49" s="10">
        <v>698</v>
      </c>
      <c r="P49" s="10">
        <v>704</v>
      </c>
      <c r="Q49" s="153">
        <v>706</v>
      </c>
      <c r="R49" s="147">
        <f t="shared" si="0"/>
        <v>2</v>
      </c>
      <c r="S49" s="127">
        <f t="shared" si="1"/>
        <v>100.28409090909092</v>
      </c>
    </row>
    <row r="50" spans="1:19" s="16" customFormat="1" ht="13.5" customHeight="1" x14ac:dyDescent="0.2">
      <c r="A50" s="122">
        <v>45</v>
      </c>
      <c r="B50" s="199" t="s">
        <v>51</v>
      </c>
      <c r="C50" s="199"/>
      <c r="D50" s="120" t="s">
        <v>13</v>
      </c>
      <c r="E50" s="7">
        <v>377</v>
      </c>
      <c r="F50" s="7">
        <v>404</v>
      </c>
      <c r="G50" s="7">
        <v>415</v>
      </c>
      <c r="H50" s="7">
        <v>494</v>
      </c>
      <c r="I50" s="7">
        <v>402</v>
      </c>
      <c r="J50" s="7">
        <v>529</v>
      </c>
      <c r="K50" s="7">
        <v>518</v>
      </c>
      <c r="L50" s="7">
        <v>582</v>
      </c>
      <c r="M50" s="7">
        <v>601</v>
      </c>
      <c r="N50" s="7">
        <v>627</v>
      </c>
      <c r="O50" s="7">
        <v>627</v>
      </c>
      <c r="P50" s="7">
        <v>587</v>
      </c>
      <c r="Q50" s="109">
        <v>593</v>
      </c>
      <c r="R50" s="147">
        <f t="shared" si="0"/>
        <v>6</v>
      </c>
      <c r="S50" s="127">
        <f t="shared" si="1"/>
        <v>101.02214650766609</v>
      </c>
    </row>
    <row r="51" spans="1:19" s="16" customFormat="1" ht="13.5" customHeight="1" x14ac:dyDescent="0.2">
      <c r="A51" s="122">
        <v>46</v>
      </c>
      <c r="B51" s="199" t="s">
        <v>52</v>
      </c>
      <c r="C51" s="199"/>
      <c r="D51" s="120" t="s">
        <v>17</v>
      </c>
      <c r="E51" s="18">
        <f t="shared" ref="E51:K51" si="20">E50/E49*100</f>
        <v>63.149078726968177</v>
      </c>
      <c r="F51" s="18">
        <v>66.229508196721312</v>
      </c>
      <c r="G51" s="18">
        <f t="shared" si="20"/>
        <v>66.506410256410248</v>
      </c>
      <c r="H51" s="18">
        <f t="shared" si="20"/>
        <v>77.429467084639498</v>
      </c>
      <c r="I51" s="18">
        <f t="shared" si="20"/>
        <v>62.616822429906534</v>
      </c>
      <c r="J51" s="18">
        <f t="shared" si="20"/>
        <v>81.384615384615387</v>
      </c>
      <c r="K51" s="18">
        <f t="shared" si="20"/>
        <v>86.189683860232947</v>
      </c>
      <c r="L51" s="18">
        <f>L50/L49*100</f>
        <v>91.509433962264154</v>
      </c>
      <c r="M51" s="18">
        <f t="shared" ref="M51:Q51" si="21">M50/M49*100</f>
        <v>89.835575485799694</v>
      </c>
      <c r="N51" s="18">
        <f t="shared" si="21"/>
        <v>93.164933135215449</v>
      </c>
      <c r="O51" s="18">
        <f t="shared" si="21"/>
        <v>89.828080229226359</v>
      </c>
      <c r="P51" s="18">
        <f t="shared" si="21"/>
        <v>83.380681818181827</v>
      </c>
      <c r="Q51" s="159">
        <f t="shared" si="21"/>
        <v>83.994334277620396</v>
      </c>
      <c r="R51" s="147">
        <f t="shared" si="0"/>
        <v>0.61365245943856905</v>
      </c>
      <c r="S51" s="127">
        <f t="shared" si="1"/>
        <v>100.73596478951406</v>
      </c>
    </row>
    <row r="52" spans="1:19" s="16" customFormat="1" ht="13.5" customHeight="1" x14ac:dyDescent="0.2">
      <c r="A52" s="122">
        <v>47</v>
      </c>
      <c r="B52" s="199" t="s">
        <v>53</v>
      </c>
      <c r="C52" s="199"/>
      <c r="D52" s="120" t="s">
        <v>13</v>
      </c>
      <c r="E52" s="7">
        <v>356</v>
      </c>
      <c r="F52" s="7">
        <v>350</v>
      </c>
      <c r="G52" s="7">
        <v>359</v>
      </c>
      <c r="H52" s="7">
        <v>426</v>
      </c>
      <c r="I52" s="7">
        <v>405</v>
      </c>
      <c r="J52" s="7">
        <v>503</v>
      </c>
      <c r="K52" s="7">
        <v>486</v>
      </c>
      <c r="L52" s="7">
        <v>565</v>
      </c>
      <c r="M52" s="7">
        <v>572</v>
      </c>
      <c r="N52" s="7">
        <v>574</v>
      </c>
      <c r="O52" s="7">
        <v>574</v>
      </c>
      <c r="P52" s="7">
        <v>574</v>
      </c>
      <c r="Q52" s="109">
        <v>579</v>
      </c>
      <c r="R52" s="147">
        <f t="shared" si="0"/>
        <v>5</v>
      </c>
      <c r="S52" s="127">
        <f t="shared" si="1"/>
        <v>100.87108013937282</v>
      </c>
    </row>
    <row r="53" spans="1:19" s="16" customFormat="1" ht="13.5" customHeight="1" x14ac:dyDescent="0.2">
      <c r="A53" s="122">
        <v>48</v>
      </c>
      <c r="B53" s="199" t="s">
        <v>52</v>
      </c>
      <c r="C53" s="199"/>
      <c r="D53" s="120" t="s">
        <v>17</v>
      </c>
      <c r="E53" s="18">
        <f>E52/E49*100</f>
        <v>59.631490787269684</v>
      </c>
      <c r="F53" s="18">
        <v>0.57377049180327866</v>
      </c>
      <c r="G53" s="18">
        <f t="shared" ref="G53:K53" si="22">G52/G49*100</f>
        <v>57.532051282051277</v>
      </c>
      <c r="H53" s="18">
        <f t="shared" si="22"/>
        <v>66.771159874608159</v>
      </c>
      <c r="I53" s="18">
        <f t="shared" si="22"/>
        <v>63.084112149532714</v>
      </c>
      <c r="J53" s="18">
        <f t="shared" si="22"/>
        <v>77.384615384615387</v>
      </c>
      <c r="K53" s="18">
        <f t="shared" si="22"/>
        <v>80.865224625623952</v>
      </c>
      <c r="L53" s="18">
        <f>L52/L50*100</f>
        <v>97.079037800687288</v>
      </c>
      <c r="M53" s="18">
        <f t="shared" ref="M53:Q53" si="23">M52/M50*100</f>
        <v>95.174708818635608</v>
      </c>
      <c r="N53" s="18">
        <f t="shared" si="23"/>
        <v>91.547049441786285</v>
      </c>
      <c r="O53" s="18">
        <f t="shared" si="23"/>
        <v>91.547049441786285</v>
      </c>
      <c r="P53" s="18">
        <f t="shared" si="23"/>
        <v>97.785349233390122</v>
      </c>
      <c r="Q53" s="159">
        <f t="shared" si="23"/>
        <v>97.639123102866776</v>
      </c>
      <c r="R53" s="147">
        <f t="shared" si="0"/>
        <v>-0.14622613052334543</v>
      </c>
      <c r="S53" s="127">
        <f t="shared" si="1"/>
        <v>99.850462127844594</v>
      </c>
    </row>
    <row r="54" spans="1:19" s="16" customFormat="1" ht="13.5" customHeight="1" x14ac:dyDescent="0.2">
      <c r="A54" s="122">
        <v>49</v>
      </c>
      <c r="B54" s="199" t="s">
        <v>54</v>
      </c>
      <c r="C54" s="199"/>
      <c r="D54" s="120" t="s">
        <v>13</v>
      </c>
      <c r="E54" s="7">
        <v>121</v>
      </c>
      <c r="F54" s="7">
        <v>137</v>
      </c>
      <c r="G54" s="7">
        <v>140</v>
      </c>
      <c r="H54" s="7">
        <v>197</v>
      </c>
      <c r="I54" s="7">
        <v>283</v>
      </c>
      <c r="J54" s="7">
        <v>317</v>
      </c>
      <c r="K54" s="7">
        <v>366</v>
      </c>
      <c r="L54" s="7">
        <v>341</v>
      </c>
      <c r="M54" s="7">
        <v>347</v>
      </c>
      <c r="N54" s="7">
        <v>352</v>
      </c>
      <c r="O54" s="7">
        <v>346</v>
      </c>
      <c r="P54" s="7">
        <v>348</v>
      </c>
      <c r="Q54" s="109">
        <v>382</v>
      </c>
      <c r="R54" s="147">
        <f t="shared" si="0"/>
        <v>34</v>
      </c>
      <c r="S54" s="127">
        <f t="shared" si="1"/>
        <v>109.77011494252874</v>
      </c>
    </row>
    <row r="55" spans="1:19" s="16" customFormat="1" ht="13.5" customHeight="1" x14ac:dyDescent="0.2">
      <c r="A55" s="122">
        <v>50</v>
      </c>
      <c r="B55" s="199" t="s">
        <v>52</v>
      </c>
      <c r="C55" s="199"/>
      <c r="D55" s="120" t="s">
        <v>17</v>
      </c>
      <c r="E55" s="18">
        <f t="shared" ref="E55:K55" si="24">E54/E49*100</f>
        <v>20.268006700167504</v>
      </c>
      <c r="F55" s="18">
        <v>22.459016393442624</v>
      </c>
      <c r="G55" s="18">
        <f t="shared" si="24"/>
        <v>22.435897435897438</v>
      </c>
      <c r="H55" s="18">
        <f t="shared" si="24"/>
        <v>30.877742946708466</v>
      </c>
      <c r="I55" s="18">
        <f t="shared" si="24"/>
        <v>44.0809968847352</v>
      </c>
      <c r="J55" s="18">
        <f t="shared" si="24"/>
        <v>48.769230769230774</v>
      </c>
      <c r="K55" s="18">
        <f t="shared" si="24"/>
        <v>60.898502495840269</v>
      </c>
      <c r="L55" s="18">
        <f>L54/L49*100</f>
        <v>53.616352201257868</v>
      </c>
      <c r="M55" s="18">
        <f t="shared" ref="M55:P55" si="25">M54/M49*100</f>
        <v>51.868460388639761</v>
      </c>
      <c r="N55" s="18">
        <f t="shared" si="25"/>
        <v>52.30312035661219</v>
      </c>
      <c r="O55" s="18">
        <f t="shared" si="25"/>
        <v>49.570200573065904</v>
      </c>
      <c r="P55" s="18">
        <f t="shared" si="25"/>
        <v>49.43181818181818</v>
      </c>
      <c r="Q55" s="159">
        <f>Q54/Q49*100</f>
        <v>54.107648725212464</v>
      </c>
      <c r="R55" s="147">
        <f t="shared" si="0"/>
        <v>4.6758305433942837</v>
      </c>
      <c r="S55" s="127">
        <f t="shared" si="1"/>
        <v>109.45915144410799</v>
      </c>
    </row>
    <row r="56" spans="1:19" s="16" customFormat="1" ht="13.5" customHeight="1" x14ac:dyDescent="0.2">
      <c r="A56" s="122">
        <v>51</v>
      </c>
      <c r="B56" s="199" t="s">
        <v>55</v>
      </c>
      <c r="C56" s="199"/>
      <c r="D56" s="120" t="s">
        <v>13</v>
      </c>
      <c r="E56" s="7">
        <v>309</v>
      </c>
      <c r="F56" s="7">
        <v>288</v>
      </c>
      <c r="G56" s="7">
        <v>298</v>
      </c>
      <c r="H56" s="7">
        <v>387</v>
      </c>
      <c r="I56" s="67">
        <v>369</v>
      </c>
      <c r="J56" s="67">
        <v>382</v>
      </c>
      <c r="K56" s="67">
        <v>405</v>
      </c>
      <c r="L56" s="67">
        <v>474</v>
      </c>
      <c r="M56" s="67">
        <v>487</v>
      </c>
      <c r="N56" s="67">
        <v>489</v>
      </c>
      <c r="O56" s="67">
        <v>487</v>
      </c>
      <c r="P56" s="67">
        <v>493</v>
      </c>
      <c r="Q56" s="188">
        <v>497</v>
      </c>
      <c r="R56" s="147">
        <f t="shared" si="0"/>
        <v>4</v>
      </c>
      <c r="S56" s="127">
        <f t="shared" si="1"/>
        <v>100.81135902636917</v>
      </c>
    </row>
    <row r="57" spans="1:19" s="16" customFormat="1" ht="13.5" customHeight="1" x14ac:dyDescent="0.2">
      <c r="A57" s="122">
        <v>52</v>
      </c>
      <c r="B57" s="199" t="s">
        <v>52</v>
      </c>
      <c r="C57" s="199"/>
      <c r="D57" s="120" t="s">
        <v>17</v>
      </c>
      <c r="E57" s="68">
        <f t="shared" ref="E57:I57" si="26">E56/E49*100</f>
        <v>51.758793969849251</v>
      </c>
      <c r="F57" s="68">
        <v>47.213114754098363</v>
      </c>
      <c r="G57" s="68">
        <f t="shared" si="26"/>
        <v>47.756410256410255</v>
      </c>
      <c r="H57" s="68">
        <f t="shared" si="26"/>
        <v>60.658307210031346</v>
      </c>
      <c r="I57" s="68">
        <f t="shared" si="26"/>
        <v>57.476635514018696</v>
      </c>
      <c r="J57" s="68">
        <f>J56/J49*100</f>
        <v>58.769230769230774</v>
      </c>
      <c r="K57" s="68">
        <f t="shared" ref="K57:Q57" si="27">K56/K49*100</f>
        <v>67.387687188019967</v>
      </c>
      <c r="L57" s="68">
        <f t="shared" si="27"/>
        <v>74.528301886792448</v>
      </c>
      <c r="M57" s="68">
        <f t="shared" si="27"/>
        <v>72.795216741405085</v>
      </c>
      <c r="N57" s="68">
        <f t="shared" si="27"/>
        <v>72.65973254086181</v>
      </c>
      <c r="O57" s="68">
        <f t="shared" si="27"/>
        <v>69.770773638968492</v>
      </c>
      <c r="P57" s="68">
        <f t="shared" si="27"/>
        <v>70.028409090909093</v>
      </c>
      <c r="Q57" s="187">
        <f t="shared" si="27"/>
        <v>70.396600566572246</v>
      </c>
      <c r="R57" s="147">
        <f t="shared" si="0"/>
        <v>0.3681914756631528</v>
      </c>
      <c r="S57" s="127">
        <f t="shared" si="1"/>
        <v>100.52577443989222</v>
      </c>
    </row>
    <row r="58" spans="1:19" s="16" customFormat="1" ht="18" customHeight="1" x14ac:dyDescent="0.2">
      <c r="A58" s="8">
        <v>53</v>
      </c>
      <c r="B58" s="209" t="s">
        <v>56</v>
      </c>
      <c r="C58" s="209"/>
      <c r="D58" s="9" t="s">
        <v>57</v>
      </c>
      <c r="E58" s="10">
        <f>SUM(E59:E63)</f>
        <v>117825</v>
      </c>
      <c r="F58" s="10">
        <v>144624</v>
      </c>
      <c r="G58" s="10">
        <f t="shared" ref="G58:I58" si="28">SUM(G59:G63)</f>
        <v>171570</v>
      </c>
      <c r="H58" s="10">
        <f t="shared" si="28"/>
        <v>196167</v>
      </c>
      <c r="I58" s="10">
        <f t="shared" si="28"/>
        <v>216595</v>
      </c>
      <c r="J58" s="10">
        <v>254510</v>
      </c>
      <c r="K58" s="10">
        <v>288157</v>
      </c>
      <c r="L58" s="10">
        <f>L59+L60+L61+L62+L63</f>
        <v>308055</v>
      </c>
      <c r="M58" s="10">
        <v>274003</v>
      </c>
      <c r="N58" s="10">
        <f>N59+N60+N61+N62+N63</f>
        <v>306188</v>
      </c>
      <c r="O58" s="10">
        <v>318057</v>
      </c>
      <c r="P58" s="10">
        <v>321988</v>
      </c>
      <c r="Q58" s="153">
        <v>314714</v>
      </c>
      <c r="R58" s="147">
        <f t="shared" si="0"/>
        <v>-7274</v>
      </c>
      <c r="S58" s="127">
        <f t="shared" si="1"/>
        <v>97.740909599115497</v>
      </c>
    </row>
    <row r="59" spans="1:19" s="16" customFormat="1" ht="13.5" customHeight="1" x14ac:dyDescent="0.2">
      <c r="A59" s="122">
        <v>54</v>
      </c>
      <c r="B59" s="206" t="s">
        <v>58</v>
      </c>
      <c r="C59" s="206"/>
      <c r="D59" s="120" t="s">
        <v>57</v>
      </c>
      <c r="E59" s="7">
        <v>1056</v>
      </c>
      <c r="F59" s="7">
        <v>1128</v>
      </c>
      <c r="G59" s="7">
        <v>1268</v>
      </c>
      <c r="H59" s="7">
        <v>1300</v>
      </c>
      <c r="I59" s="7">
        <v>1239</v>
      </c>
      <c r="J59" s="7">
        <v>1227</v>
      </c>
      <c r="K59" s="7">
        <v>1221</v>
      </c>
      <c r="L59" s="7">
        <v>1231</v>
      </c>
      <c r="M59" s="7">
        <v>1253</v>
      </c>
      <c r="N59" s="7">
        <v>1293</v>
      </c>
      <c r="O59" s="7">
        <v>1280</v>
      </c>
      <c r="P59" s="7">
        <v>1204</v>
      </c>
      <c r="Q59" s="109">
        <v>1146</v>
      </c>
      <c r="R59" s="147">
        <f t="shared" si="0"/>
        <v>-58</v>
      </c>
      <c r="S59" s="127">
        <f t="shared" si="1"/>
        <v>95.182724252491695</v>
      </c>
    </row>
    <row r="60" spans="1:19" s="16" customFormat="1" ht="13.5" customHeight="1" x14ac:dyDescent="0.2">
      <c r="A60" s="122">
        <v>55</v>
      </c>
      <c r="B60" s="206" t="s">
        <v>59</v>
      </c>
      <c r="C60" s="206"/>
      <c r="D60" s="120" t="s">
        <v>57</v>
      </c>
      <c r="E60" s="7">
        <v>6119</v>
      </c>
      <c r="F60" s="7">
        <v>7369</v>
      </c>
      <c r="G60" s="7">
        <v>8891</v>
      </c>
      <c r="H60" s="7">
        <v>10222</v>
      </c>
      <c r="I60" s="7">
        <v>11151</v>
      </c>
      <c r="J60" s="7">
        <v>13212</v>
      </c>
      <c r="K60" s="7">
        <v>15405</v>
      </c>
      <c r="L60" s="7">
        <v>16571</v>
      </c>
      <c r="M60" s="7">
        <v>16842</v>
      </c>
      <c r="N60" s="7">
        <v>18435</v>
      </c>
      <c r="O60" s="7">
        <v>18407</v>
      </c>
      <c r="P60" s="7">
        <v>18364</v>
      </c>
      <c r="Q60" s="109">
        <v>17355</v>
      </c>
      <c r="R60" s="147">
        <f t="shared" si="0"/>
        <v>-1009</v>
      </c>
      <c r="S60" s="127">
        <f t="shared" si="1"/>
        <v>94.505554345458506</v>
      </c>
    </row>
    <row r="61" spans="1:19" s="16" customFormat="1" ht="13.5" customHeight="1" x14ac:dyDescent="0.2">
      <c r="A61" s="122">
        <v>56</v>
      </c>
      <c r="B61" s="206" t="s">
        <v>60</v>
      </c>
      <c r="C61" s="206"/>
      <c r="D61" s="120" t="s">
        <v>57</v>
      </c>
      <c r="E61" s="7">
        <v>5434</v>
      </c>
      <c r="F61" s="7">
        <v>6908</v>
      </c>
      <c r="G61" s="7">
        <v>8457</v>
      </c>
      <c r="H61" s="7">
        <v>10011</v>
      </c>
      <c r="I61" s="7">
        <v>10970</v>
      </c>
      <c r="J61" s="7">
        <v>12774</v>
      </c>
      <c r="K61" s="7">
        <v>14108</v>
      </c>
      <c r="L61" s="7">
        <v>14678</v>
      </c>
      <c r="M61" s="7">
        <v>12584</v>
      </c>
      <c r="N61" s="7">
        <v>13458</v>
      </c>
      <c r="O61" s="7">
        <v>14446</v>
      </c>
      <c r="P61" s="7">
        <v>15043</v>
      </c>
      <c r="Q61" s="109">
        <v>15631</v>
      </c>
      <c r="R61" s="147">
        <f t="shared" si="0"/>
        <v>588</v>
      </c>
      <c r="S61" s="127">
        <f t="shared" si="1"/>
        <v>103.90879478827361</v>
      </c>
    </row>
    <row r="62" spans="1:19" s="16" customFormat="1" ht="13.5" customHeight="1" x14ac:dyDescent="0.2">
      <c r="A62" s="122">
        <v>57</v>
      </c>
      <c r="B62" s="206" t="s">
        <v>61</v>
      </c>
      <c r="C62" s="206"/>
      <c r="D62" s="120" t="s">
        <v>57</v>
      </c>
      <c r="E62" s="7">
        <v>53359</v>
      </c>
      <c r="F62" s="7">
        <v>65223</v>
      </c>
      <c r="G62" s="7">
        <v>78777</v>
      </c>
      <c r="H62" s="7">
        <v>89294</v>
      </c>
      <c r="I62" s="7">
        <v>99235</v>
      </c>
      <c r="J62" s="7">
        <v>120026</v>
      </c>
      <c r="K62" s="7">
        <v>135657</v>
      </c>
      <c r="L62" s="7">
        <v>146857</v>
      </c>
      <c r="M62" s="7">
        <v>140590</v>
      </c>
      <c r="N62" s="7">
        <v>158752</v>
      </c>
      <c r="O62" s="7">
        <v>166920</v>
      </c>
      <c r="P62" s="7">
        <v>169145</v>
      </c>
      <c r="Q62" s="109">
        <v>163434</v>
      </c>
      <c r="R62" s="147">
        <f t="shared" si="0"/>
        <v>-5711</v>
      </c>
      <c r="S62" s="127">
        <f t="shared" si="1"/>
        <v>96.623606964438792</v>
      </c>
    </row>
    <row r="63" spans="1:19" s="16" customFormat="1" ht="13.5" customHeight="1" x14ac:dyDescent="0.2">
      <c r="A63" s="122">
        <v>58</v>
      </c>
      <c r="B63" s="206" t="s">
        <v>62</v>
      </c>
      <c r="C63" s="206"/>
      <c r="D63" s="120" t="s">
        <v>57</v>
      </c>
      <c r="E63" s="7">
        <v>51857</v>
      </c>
      <c r="F63" s="7">
        <v>63996</v>
      </c>
      <c r="G63" s="7">
        <v>74177</v>
      </c>
      <c r="H63" s="7">
        <v>85340</v>
      </c>
      <c r="I63" s="7">
        <v>94000</v>
      </c>
      <c r="J63" s="7">
        <v>107271</v>
      </c>
      <c r="K63" s="7">
        <v>121766</v>
      </c>
      <c r="L63" s="7">
        <v>128718</v>
      </c>
      <c r="M63" s="7">
        <v>102734</v>
      </c>
      <c r="N63" s="7">
        <v>114250</v>
      </c>
      <c r="O63" s="7">
        <v>117004</v>
      </c>
      <c r="P63" s="7">
        <v>118232</v>
      </c>
      <c r="Q63" s="109">
        <v>117148</v>
      </c>
      <c r="R63" s="147">
        <f t="shared" si="0"/>
        <v>-1084</v>
      </c>
      <c r="S63" s="127">
        <f t="shared" si="1"/>
        <v>99.083158535760191</v>
      </c>
    </row>
    <row r="64" spans="1:19" s="16" customFormat="1" ht="13.5" customHeight="1" x14ac:dyDescent="0.2">
      <c r="A64" s="122">
        <v>59</v>
      </c>
      <c r="B64" s="199" t="s">
        <v>63</v>
      </c>
      <c r="C64" s="199"/>
      <c r="D64" s="120" t="s">
        <v>57</v>
      </c>
      <c r="E64" s="7">
        <f t="shared" ref="E64:J64" si="29">SUM(E65:E69)</f>
        <v>54473</v>
      </c>
      <c r="F64" s="7">
        <v>63222</v>
      </c>
      <c r="G64" s="7">
        <f t="shared" si="29"/>
        <v>74978</v>
      </c>
      <c r="H64" s="7">
        <f t="shared" si="29"/>
        <v>84295</v>
      </c>
      <c r="I64" s="7">
        <f t="shared" si="29"/>
        <v>93441</v>
      </c>
      <c r="J64" s="7">
        <f t="shared" si="29"/>
        <v>111249</v>
      </c>
      <c r="K64" s="7">
        <v>124624</v>
      </c>
      <c r="L64" s="10">
        <f>L65+L66+L67+L68+L69</f>
        <v>132987</v>
      </c>
      <c r="M64" s="10">
        <v>127197</v>
      </c>
      <c r="N64" s="10">
        <f>N65+N66+N67+N68+N69</f>
        <v>134759</v>
      </c>
      <c r="O64" s="10">
        <v>145729</v>
      </c>
      <c r="P64" s="10">
        <v>147679</v>
      </c>
      <c r="Q64" s="153">
        <v>148261</v>
      </c>
      <c r="R64" s="147">
        <f t="shared" si="0"/>
        <v>582</v>
      </c>
      <c r="S64" s="127">
        <f t="shared" si="1"/>
        <v>100.39409800987275</v>
      </c>
    </row>
    <row r="65" spans="1:19" s="16" customFormat="1" ht="13.5" customHeight="1" x14ac:dyDescent="0.2">
      <c r="A65" s="122">
        <v>60</v>
      </c>
      <c r="B65" s="206" t="s">
        <v>64</v>
      </c>
      <c r="C65" s="206"/>
      <c r="D65" s="120" t="s">
        <v>57</v>
      </c>
      <c r="E65" s="7">
        <v>329</v>
      </c>
      <c r="F65" s="7">
        <v>378</v>
      </c>
      <c r="G65" s="7">
        <v>436</v>
      </c>
      <c r="H65" s="7">
        <v>457</v>
      </c>
      <c r="I65" s="7">
        <v>447</v>
      </c>
      <c r="J65" s="7">
        <v>468</v>
      </c>
      <c r="K65" s="7">
        <v>478</v>
      </c>
      <c r="L65" s="7">
        <v>473</v>
      </c>
      <c r="M65" s="7">
        <v>511</v>
      </c>
      <c r="N65" s="7">
        <v>521</v>
      </c>
      <c r="O65" s="7">
        <v>546</v>
      </c>
      <c r="P65" s="7">
        <v>508</v>
      </c>
      <c r="Q65" s="109">
        <v>468</v>
      </c>
      <c r="R65" s="147">
        <f t="shared" si="0"/>
        <v>-40</v>
      </c>
      <c r="S65" s="127">
        <f t="shared" si="1"/>
        <v>92.125984251968504</v>
      </c>
    </row>
    <row r="66" spans="1:19" s="16" customFormat="1" ht="13.5" customHeight="1" x14ac:dyDescent="0.2">
      <c r="A66" s="122">
        <v>61</v>
      </c>
      <c r="B66" s="206" t="s">
        <v>65</v>
      </c>
      <c r="C66" s="206"/>
      <c r="D66" s="120" t="s">
        <v>57</v>
      </c>
      <c r="E66" s="7">
        <v>1857</v>
      </c>
      <c r="F66" s="7">
        <v>2185</v>
      </c>
      <c r="G66" s="7">
        <v>2526</v>
      </c>
      <c r="H66" s="7">
        <v>2900</v>
      </c>
      <c r="I66" s="7">
        <v>3189</v>
      </c>
      <c r="J66" s="7">
        <v>3777</v>
      </c>
      <c r="K66" s="7">
        <v>4381</v>
      </c>
      <c r="L66" s="7">
        <v>4802</v>
      </c>
      <c r="M66" s="7">
        <v>5264</v>
      </c>
      <c r="N66" s="7">
        <v>5859</v>
      </c>
      <c r="O66" s="7">
        <v>6134</v>
      </c>
      <c r="P66" s="7">
        <v>6154</v>
      </c>
      <c r="Q66" s="109">
        <v>6165</v>
      </c>
      <c r="R66" s="147">
        <f t="shared" si="0"/>
        <v>11</v>
      </c>
      <c r="S66" s="127">
        <f t="shared" si="1"/>
        <v>100.17874553136173</v>
      </c>
    </row>
    <row r="67" spans="1:19" s="16" customFormat="1" ht="13.5" customHeight="1" x14ac:dyDescent="0.2">
      <c r="A67" s="122">
        <v>62</v>
      </c>
      <c r="B67" s="206" t="s">
        <v>66</v>
      </c>
      <c r="C67" s="206"/>
      <c r="D67" s="120" t="s">
        <v>57</v>
      </c>
      <c r="E67" s="7">
        <v>2500</v>
      </c>
      <c r="F67" s="7">
        <v>2943</v>
      </c>
      <c r="G67" s="7">
        <v>3284</v>
      </c>
      <c r="H67" s="7">
        <v>3889</v>
      </c>
      <c r="I67" s="7">
        <v>4445</v>
      </c>
      <c r="J67" s="7">
        <v>5015</v>
      </c>
      <c r="K67" s="7">
        <v>5607</v>
      </c>
      <c r="L67" s="7">
        <v>5899</v>
      </c>
      <c r="M67" s="7">
        <v>5153</v>
      </c>
      <c r="N67" s="7">
        <v>5567</v>
      </c>
      <c r="O67" s="7">
        <v>6034</v>
      </c>
      <c r="P67" s="7">
        <v>6258</v>
      </c>
      <c r="Q67" s="109">
        <v>6574</v>
      </c>
      <c r="R67" s="147">
        <f t="shared" si="0"/>
        <v>316</v>
      </c>
      <c r="S67" s="127">
        <f t="shared" si="1"/>
        <v>105.04953659316077</v>
      </c>
    </row>
    <row r="68" spans="1:19" s="16" customFormat="1" ht="13.5" customHeight="1" x14ac:dyDescent="0.2">
      <c r="A68" s="122">
        <v>63</v>
      </c>
      <c r="B68" s="206" t="s">
        <v>67</v>
      </c>
      <c r="C68" s="206"/>
      <c r="D68" s="120" t="s">
        <v>57</v>
      </c>
      <c r="E68" s="7">
        <v>25613</v>
      </c>
      <c r="F68" s="7">
        <v>30383</v>
      </c>
      <c r="G68" s="7">
        <v>36251</v>
      </c>
      <c r="H68" s="7">
        <v>40482</v>
      </c>
      <c r="I68" s="7">
        <v>45101</v>
      </c>
      <c r="J68" s="7">
        <v>54821</v>
      </c>
      <c r="K68" s="7">
        <v>61193</v>
      </c>
      <c r="L68" s="7">
        <v>66607</v>
      </c>
      <c r="M68" s="7">
        <v>66352</v>
      </c>
      <c r="N68" s="7">
        <v>72496</v>
      </c>
      <c r="O68" s="7">
        <v>79490</v>
      </c>
      <c r="P68" s="7">
        <v>80492</v>
      </c>
      <c r="Q68" s="109">
        <v>80603</v>
      </c>
      <c r="R68" s="147">
        <f t="shared" si="0"/>
        <v>111</v>
      </c>
      <c r="S68" s="127">
        <f t="shared" si="1"/>
        <v>100.13790190329475</v>
      </c>
    </row>
    <row r="69" spans="1:19" s="16" customFormat="1" ht="13.5" customHeight="1" x14ac:dyDescent="0.2">
      <c r="A69" s="122">
        <v>64</v>
      </c>
      <c r="B69" s="206" t="s">
        <v>68</v>
      </c>
      <c r="C69" s="206"/>
      <c r="D69" s="120" t="s">
        <v>57</v>
      </c>
      <c r="E69" s="7">
        <v>24174</v>
      </c>
      <c r="F69" s="7">
        <v>27333</v>
      </c>
      <c r="G69" s="7">
        <v>32481</v>
      </c>
      <c r="H69" s="7">
        <v>36567</v>
      </c>
      <c r="I69" s="7">
        <v>40259</v>
      </c>
      <c r="J69" s="7">
        <v>47168</v>
      </c>
      <c r="K69" s="7">
        <v>52965</v>
      </c>
      <c r="L69" s="7">
        <v>55206</v>
      </c>
      <c r="M69" s="7">
        <v>49917</v>
      </c>
      <c r="N69" s="7">
        <v>50316</v>
      </c>
      <c r="O69" s="7">
        <v>53525</v>
      </c>
      <c r="P69" s="7">
        <v>54264</v>
      </c>
      <c r="Q69" s="109">
        <v>54451</v>
      </c>
      <c r="R69" s="147">
        <f t="shared" si="0"/>
        <v>187</v>
      </c>
      <c r="S69" s="127">
        <f t="shared" si="1"/>
        <v>100.34461152882206</v>
      </c>
    </row>
    <row r="70" spans="1:19" s="16" customFormat="1" ht="13.5" customHeight="1" x14ac:dyDescent="0.2">
      <c r="A70" s="122">
        <v>65</v>
      </c>
      <c r="B70" s="199" t="s">
        <v>69</v>
      </c>
      <c r="C70" s="199"/>
      <c r="D70" s="120" t="s">
        <v>57</v>
      </c>
      <c r="E70" s="7">
        <v>1016</v>
      </c>
      <c r="F70" s="7">
        <v>1268</v>
      </c>
      <c r="G70" s="7">
        <v>1583</v>
      </c>
      <c r="H70" s="7">
        <v>1783</v>
      </c>
      <c r="I70" s="7">
        <v>1891</v>
      </c>
      <c r="J70" s="7">
        <v>2279</v>
      </c>
      <c r="K70" s="7">
        <v>2667</v>
      </c>
      <c r="L70" s="7">
        <v>2872</v>
      </c>
      <c r="M70" s="7">
        <v>2641</v>
      </c>
      <c r="N70" s="7">
        <v>3159</v>
      </c>
      <c r="O70" s="7">
        <v>3253</v>
      </c>
      <c r="P70" s="7">
        <v>3350</v>
      </c>
      <c r="Q70" s="109">
        <v>3312</v>
      </c>
      <c r="R70" s="147">
        <f t="shared" si="0"/>
        <v>-38</v>
      </c>
      <c r="S70" s="127">
        <f t="shared" si="1"/>
        <v>98.865671641791039</v>
      </c>
    </row>
    <row r="71" spans="1:19" s="16" customFormat="1" ht="12.75" customHeight="1" x14ac:dyDescent="0.2">
      <c r="A71" s="122">
        <v>66</v>
      </c>
      <c r="B71" s="199" t="s">
        <v>70</v>
      </c>
      <c r="C71" s="199"/>
      <c r="D71" s="120" t="s">
        <v>57</v>
      </c>
      <c r="E71" s="7">
        <v>28495</v>
      </c>
      <c r="F71" s="7">
        <v>48022</v>
      </c>
      <c r="G71" s="7">
        <v>59400</v>
      </c>
      <c r="H71" s="7">
        <v>70457</v>
      </c>
      <c r="I71" s="7">
        <v>80620</v>
      </c>
      <c r="J71" s="7">
        <v>85345</v>
      </c>
      <c r="K71" s="7">
        <v>96098</v>
      </c>
      <c r="L71" s="7">
        <v>102419</v>
      </c>
      <c r="M71" s="7">
        <v>80450</v>
      </c>
      <c r="N71" s="7">
        <v>102740</v>
      </c>
      <c r="O71" s="7">
        <v>95618</v>
      </c>
      <c r="P71" s="7">
        <v>109090</v>
      </c>
      <c r="Q71" s="109">
        <v>109090</v>
      </c>
      <c r="R71" s="147">
        <f t="shared" ref="R71:R101" si="30">Q71-P71</f>
        <v>0</v>
      </c>
      <c r="S71" s="127">
        <f t="shared" ref="S71:S101" si="31">Q71/P71*100</f>
        <v>100</v>
      </c>
    </row>
    <row r="72" spans="1:19" s="16" customFormat="1" ht="13.5" customHeight="1" x14ac:dyDescent="0.2">
      <c r="A72" s="122">
        <v>67</v>
      </c>
      <c r="B72" s="199" t="s">
        <v>71</v>
      </c>
      <c r="C72" s="199"/>
      <c r="D72" s="120" t="s">
        <v>57</v>
      </c>
      <c r="E72" s="7">
        <v>17709</v>
      </c>
      <c r="F72" s="7">
        <v>140</v>
      </c>
      <c r="G72" s="7">
        <v>809</v>
      </c>
      <c r="H72" s="7">
        <v>33</v>
      </c>
      <c r="I72" s="7">
        <v>60</v>
      </c>
      <c r="J72" s="7">
        <v>81</v>
      </c>
      <c r="K72" s="7">
        <v>296</v>
      </c>
      <c r="L72" s="7">
        <v>2548</v>
      </c>
      <c r="M72" s="7">
        <v>1919</v>
      </c>
      <c r="N72" s="7">
        <v>101</v>
      </c>
      <c r="O72" s="7">
        <v>10139</v>
      </c>
      <c r="P72" s="7">
        <v>2536</v>
      </c>
      <c r="Q72" s="109">
        <v>3573</v>
      </c>
      <c r="R72" s="147">
        <f t="shared" si="30"/>
        <v>1037</v>
      </c>
      <c r="S72" s="127">
        <f t="shared" si="31"/>
        <v>140.89116719242901</v>
      </c>
    </row>
    <row r="73" spans="1:19" s="16" customFormat="1" ht="13.5" customHeight="1" x14ac:dyDescent="0.2">
      <c r="A73" s="122">
        <v>68</v>
      </c>
      <c r="B73" s="199" t="s">
        <v>72</v>
      </c>
      <c r="C73" s="199"/>
      <c r="D73" s="120" t="s">
        <v>57</v>
      </c>
      <c r="E73" s="7">
        <v>35027</v>
      </c>
      <c r="F73" s="7">
        <v>921</v>
      </c>
      <c r="G73" s="7">
        <v>879</v>
      </c>
      <c r="H73" s="7">
        <v>1001</v>
      </c>
      <c r="I73" s="7">
        <v>1190</v>
      </c>
      <c r="J73" s="7">
        <v>221</v>
      </c>
      <c r="K73" s="7">
        <v>1971</v>
      </c>
      <c r="L73" s="7">
        <v>1467</v>
      </c>
      <c r="M73" s="7">
        <v>32435</v>
      </c>
      <c r="N73" s="7">
        <v>1641</v>
      </c>
      <c r="O73" s="7">
        <v>7749</v>
      </c>
      <c r="P73" s="7">
        <v>3472</v>
      </c>
      <c r="Q73" s="109">
        <v>9645</v>
      </c>
      <c r="R73" s="147">
        <f t="shared" si="30"/>
        <v>6173</v>
      </c>
      <c r="S73" s="127" t="s">
        <v>130</v>
      </c>
    </row>
    <row r="74" spans="1:19" s="16" customFormat="1" ht="13.5" customHeight="1" x14ac:dyDescent="0.2">
      <c r="A74" s="122">
        <v>69</v>
      </c>
      <c r="B74" s="199" t="s">
        <v>73</v>
      </c>
      <c r="C74" s="199"/>
      <c r="D74" s="120" t="s">
        <v>57</v>
      </c>
      <c r="E74" s="7">
        <v>2622</v>
      </c>
      <c r="F74" s="7">
        <v>5251</v>
      </c>
      <c r="G74" s="7">
        <v>3184</v>
      </c>
      <c r="H74" s="7">
        <v>1981</v>
      </c>
      <c r="I74" s="7">
        <v>1323</v>
      </c>
      <c r="J74" s="7">
        <v>1959</v>
      </c>
      <c r="K74" s="7">
        <v>2985</v>
      </c>
      <c r="L74" s="7">
        <v>4316</v>
      </c>
      <c r="M74" s="7">
        <v>17881</v>
      </c>
      <c r="N74" s="7">
        <v>14091</v>
      </c>
      <c r="O74" s="7">
        <v>16885</v>
      </c>
      <c r="P74" s="7">
        <v>17941</v>
      </c>
      <c r="Q74" s="109">
        <v>14125</v>
      </c>
      <c r="R74" s="147">
        <f t="shared" si="30"/>
        <v>-3816</v>
      </c>
      <c r="S74" s="127">
        <f t="shared" si="31"/>
        <v>78.730282592943539</v>
      </c>
    </row>
    <row r="75" spans="1:19" s="16" customFormat="1" ht="13.5" customHeight="1" x14ac:dyDescent="0.2">
      <c r="A75" s="122">
        <v>70</v>
      </c>
      <c r="B75" s="199" t="s">
        <v>74</v>
      </c>
      <c r="C75" s="199"/>
      <c r="D75" s="120" t="s">
        <v>57</v>
      </c>
      <c r="E75" s="7">
        <v>1634</v>
      </c>
      <c r="F75" s="7">
        <v>509</v>
      </c>
      <c r="G75" s="7">
        <v>397</v>
      </c>
      <c r="H75" s="7">
        <v>271</v>
      </c>
      <c r="I75" s="7">
        <v>197</v>
      </c>
      <c r="J75" s="7">
        <v>234</v>
      </c>
      <c r="K75" s="7">
        <v>501</v>
      </c>
      <c r="L75" s="7">
        <v>645</v>
      </c>
      <c r="M75" s="7">
        <v>8808</v>
      </c>
      <c r="N75" s="7">
        <v>365</v>
      </c>
      <c r="O75" s="7">
        <v>2171</v>
      </c>
      <c r="P75" s="7">
        <v>1470</v>
      </c>
      <c r="Q75" s="109">
        <v>2506</v>
      </c>
      <c r="R75" s="147">
        <f t="shared" si="30"/>
        <v>1036</v>
      </c>
      <c r="S75" s="127">
        <f t="shared" si="31"/>
        <v>170.47619047619048</v>
      </c>
    </row>
    <row r="76" spans="1:19" s="16" customFormat="1" ht="18" customHeight="1" x14ac:dyDescent="0.2">
      <c r="A76" s="8">
        <v>71</v>
      </c>
      <c r="B76" s="209" t="s">
        <v>75</v>
      </c>
      <c r="C76" s="209"/>
      <c r="D76" s="9" t="s">
        <v>23</v>
      </c>
      <c r="E76" s="10">
        <f>E77+E78+E79</f>
        <v>1465</v>
      </c>
      <c r="F76" s="10">
        <v>1438</v>
      </c>
      <c r="G76" s="10">
        <f>G77+G78+G79</f>
        <v>1401</v>
      </c>
      <c r="H76" s="10">
        <f>H77+H78+H79</f>
        <v>1386</v>
      </c>
      <c r="I76" s="10">
        <v>1393</v>
      </c>
      <c r="J76" s="10">
        <v>1372</v>
      </c>
      <c r="K76" s="10">
        <v>1184</v>
      </c>
      <c r="L76" s="10">
        <v>1298</v>
      </c>
      <c r="M76" s="10">
        <v>1396</v>
      </c>
      <c r="N76" s="10">
        <v>1351</v>
      </c>
      <c r="O76" s="10">
        <v>1370</v>
      </c>
      <c r="P76" s="10">
        <v>1365</v>
      </c>
      <c r="Q76" s="153">
        <v>1368</v>
      </c>
      <c r="R76" s="147">
        <f t="shared" si="30"/>
        <v>3</v>
      </c>
      <c r="S76" s="127">
        <f t="shared" si="31"/>
        <v>100.21978021978022</v>
      </c>
    </row>
    <row r="77" spans="1:19" s="16" customFormat="1" ht="13.5" customHeight="1" x14ac:dyDescent="0.2">
      <c r="A77" s="122">
        <v>72</v>
      </c>
      <c r="B77" s="205" t="s">
        <v>76</v>
      </c>
      <c r="C77" s="119" t="s">
        <v>77</v>
      </c>
      <c r="D77" s="120" t="s">
        <v>23</v>
      </c>
      <c r="E77" s="7">
        <v>897</v>
      </c>
      <c r="F77" s="7">
        <v>903</v>
      </c>
      <c r="G77" s="7">
        <v>774</v>
      </c>
      <c r="H77" s="7">
        <v>702</v>
      </c>
      <c r="I77" s="7">
        <v>741</v>
      </c>
      <c r="J77" s="7">
        <v>700</v>
      </c>
      <c r="K77" s="7">
        <v>641</v>
      </c>
      <c r="L77" s="7">
        <v>650</v>
      </c>
      <c r="M77" s="7">
        <v>683</v>
      </c>
      <c r="N77" s="7">
        <v>666</v>
      </c>
      <c r="O77" s="7">
        <v>654</v>
      </c>
      <c r="P77" s="7">
        <v>595</v>
      </c>
      <c r="Q77" s="109">
        <v>574</v>
      </c>
      <c r="R77" s="147">
        <f t="shared" si="30"/>
        <v>-21</v>
      </c>
      <c r="S77" s="127">
        <f t="shared" si="31"/>
        <v>96.470588235294116</v>
      </c>
    </row>
    <row r="78" spans="1:19" s="16" customFormat="1" ht="13.5" customHeight="1" x14ac:dyDescent="0.2">
      <c r="A78" s="122">
        <v>73</v>
      </c>
      <c r="B78" s="205"/>
      <c r="C78" s="119" t="s">
        <v>78</v>
      </c>
      <c r="D78" s="120" t="s">
        <v>23</v>
      </c>
      <c r="E78" s="7">
        <v>404</v>
      </c>
      <c r="F78" s="7">
        <v>423</v>
      </c>
      <c r="G78" s="7">
        <v>473</v>
      </c>
      <c r="H78" s="7">
        <v>530</v>
      </c>
      <c r="I78" s="7">
        <v>539</v>
      </c>
      <c r="J78" s="7">
        <v>563</v>
      </c>
      <c r="K78" s="7">
        <v>530</v>
      </c>
      <c r="L78" s="7">
        <v>613</v>
      </c>
      <c r="M78" s="7">
        <v>662</v>
      </c>
      <c r="N78" s="7">
        <v>617</v>
      </c>
      <c r="O78" s="7">
        <v>648</v>
      </c>
      <c r="P78" s="7">
        <v>675</v>
      </c>
      <c r="Q78" s="109">
        <v>735</v>
      </c>
      <c r="R78" s="147">
        <f t="shared" si="30"/>
        <v>60</v>
      </c>
      <c r="S78" s="127">
        <f t="shared" si="31"/>
        <v>108.88888888888889</v>
      </c>
    </row>
    <row r="79" spans="1:19" s="16" customFormat="1" ht="13.5" customHeight="1" x14ac:dyDescent="0.2">
      <c r="A79" s="122">
        <v>74</v>
      </c>
      <c r="B79" s="205"/>
      <c r="C79" s="119" t="s">
        <v>79</v>
      </c>
      <c r="D79" s="120" t="s">
        <v>23</v>
      </c>
      <c r="E79" s="7">
        <v>164</v>
      </c>
      <c r="F79" s="7">
        <v>148</v>
      </c>
      <c r="G79" s="7">
        <v>154</v>
      </c>
      <c r="H79" s="7">
        <v>154</v>
      </c>
      <c r="I79" s="7">
        <v>113</v>
      </c>
      <c r="J79" s="7">
        <v>109</v>
      </c>
      <c r="K79" s="7">
        <v>13</v>
      </c>
      <c r="L79" s="7">
        <v>35</v>
      </c>
      <c r="M79" s="7">
        <v>51</v>
      </c>
      <c r="N79" s="7">
        <v>58</v>
      </c>
      <c r="O79" s="7">
        <v>68</v>
      </c>
      <c r="P79" s="7">
        <v>95</v>
      </c>
      <c r="Q79" s="109">
        <v>59</v>
      </c>
      <c r="R79" s="147">
        <f t="shared" si="30"/>
        <v>-36</v>
      </c>
      <c r="S79" s="127">
        <f t="shared" si="31"/>
        <v>62.10526315789474</v>
      </c>
    </row>
    <row r="80" spans="1:19" s="16" customFormat="1" ht="13.5" customHeight="1" x14ac:dyDescent="0.2">
      <c r="A80" s="122">
        <v>75</v>
      </c>
      <c r="B80" s="202" t="s">
        <v>80</v>
      </c>
      <c r="C80" s="202"/>
      <c r="D80" s="120" t="s">
        <v>23</v>
      </c>
      <c r="E80" s="7">
        <v>609</v>
      </c>
      <c r="F80" s="7">
        <v>702</v>
      </c>
      <c r="G80" s="7">
        <v>670</v>
      </c>
      <c r="H80" s="7">
        <v>674</v>
      </c>
      <c r="I80" s="7">
        <v>660</v>
      </c>
      <c r="J80" s="7">
        <v>656</v>
      </c>
      <c r="K80" s="7">
        <v>538</v>
      </c>
      <c r="L80" s="7">
        <v>576</v>
      </c>
      <c r="M80" s="7">
        <v>616</v>
      </c>
      <c r="N80" s="7">
        <v>580</v>
      </c>
      <c r="O80" s="7">
        <v>589</v>
      </c>
      <c r="P80" s="7">
        <v>585</v>
      </c>
      <c r="Q80" s="109">
        <v>584</v>
      </c>
      <c r="R80" s="147">
        <f t="shared" si="30"/>
        <v>-1</v>
      </c>
      <c r="S80" s="127">
        <f t="shared" si="31"/>
        <v>99.82905982905983</v>
      </c>
    </row>
    <row r="81" spans="1:19" s="16" customFormat="1" ht="13.5" customHeight="1" x14ac:dyDescent="0.2">
      <c r="A81" s="122">
        <v>76</v>
      </c>
      <c r="B81" s="199" t="s">
        <v>81</v>
      </c>
      <c r="C81" s="199"/>
      <c r="D81" s="120" t="s">
        <v>82</v>
      </c>
      <c r="E81" s="18">
        <v>1.6</v>
      </c>
      <c r="F81" s="18">
        <v>6.9</v>
      </c>
      <c r="G81" s="18">
        <v>14.3</v>
      </c>
      <c r="H81" s="18">
        <v>13</v>
      </c>
      <c r="I81" s="18">
        <v>26.3</v>
      </c>
      <c r="J81" s="18">
        <v>15</v>
      </c>
      <c r="K81" s="18">
        <v>29.9</v>
      </c>
      <c r="L81" s="18">
        <v>7.8</v>
      </c>
      <c r="M81" s="18">
        <v>9.3000000000000007</v>
      </c>
      <c r="N81" s="18">
        <v>18.8</v>
      </c>
      <c r="O81" s="18">
        <v>3.1</v>
      </c>
      <c r="P81" s="18">
        <v>3.1</v>
      </c>
      <c r="Q81" s="159">
        <v>2.7</v>
      </c>
      <c r="R81" s="147">
        <f t="shared" si="30"/>
        <v>-0.39999999999999991</v>
      </c>
      <c r="S81" s="127">
        <f t="shared" si="31"/>
        <v>87.096774193548384</v>
      </c>
    </row>
    <row r="82" spans="1:19" s="16" customFormat="1" ht="13.5" customHeight="1" x14ac:dyDescent="0.2">
      <c r="A82" s="122">
        <v>77</v>
      </c>
      <c r="B82" s="199" t="s">
        <v>83</v>
      </c>
      <c r="C82" s="199"/>
      <c r="D82" s="120" t="s">
        <v>82</v>
      </c>
      <c r="E82" s="18">
        <v>0.5</v>
      </c>
      <c r="F82" s="18">
        <v>1.1000000000000001</v>
      </c>
      <c r="G82" s="18">
        <v>3.9</v>
      </c>
      <c r="H82" s="18">
        <v>1</v>
      </c>
      <c r="I82" s="18">
        <v>16.399999999999999</v>
      </c>
      <c r="J82" s="18">
        <v>9.1999999999999993</v>
      </c>
      <c r="K82" s="18">
        <v>29.57</v>
      </c>
      <c r="L82" s="18">
        <v>7.7</v>
      </c>
      <c r="M82" s="18">
        <v>4.5</v>
      </c>
      <c r="N82" s="18">
        <v>23.1</v>
      </c>
      <c r="O82" s="18">
        <v>3.4</v>
      </c>
      <c r="P82" s="18">
        <v>1.7</v>
      </c>
      <c r="Q82" s="159">
        <v>2.2999999999999998</v>
      </c>
      <c r="R82" s="147">
        <f t="shared" si="30"/>
        <v>0.59999999999999987</v>
      </c>
      <c r="S82" s="127">
        <f t="shared" si="31"/>
        <v>135.29411764705881</v>
      </c>
    </row>
    <row r="83" spans="1:19" s="16" customFormat="1" ht="13.5" customHeight="1" x14ac:dyDescent="0.2">
      <c r="A83" s="122">
        <v>78</v>
      </c>
      <c r="B83" s="199" t="s">
        <v>84</v>
      </c>
      <c r="C83" s="199"/>
      <c r="D83" s="120" t="s">
        <v>82</v>
      </c>
      <c r="E83" s="159"/>
      <c r="F83" s="159"/>
      <c r="G83" s="18">
        <v>124</v>
      </c>
      <c r="H83" s="18">
        <v>180</v>
      </c>
      <c r="I83" s="18">
        <v>317</v>
      </c>
      <c r="J83" s="18">
        <v>350</v>
      </c>
      <c r="K83" s="18">
        <v>84</v>
      </c>
      <c r="L83" s="18">
        <v>1500</v>
      </c>
      <c r="M83" s="18">
        <v>458</v>
      </c>
      <c r="N83" s="18">
        <v>161.80000000000001</v>
      </c>
      <c r="O83" s="18">
        <v>250</v>
      </c>
      <c r="P83" s="18">
        <v>402</v>
      </c>
      <c r="Q83" s="159">
        <v>424.7</v>
      </c>
      <c r="R83" s="147">
        <f t="shared" si="30"/>
        <v>22.699999999999989</v>
      </c>
      <c r="S83" s="127">
        <f t="shared" si="31"/>
        <v>105.64676616915423</v>
      </c>
    </row>
    <row r="84" spans="1:19" s="16" customFormat="1" ht="13.5" customHeight="1" x14ac:dyDescent="0.2">
      <c r="A84" s="122">
        <v>79</v>
      </c>
      <c r="B84" s="199" t="s">
        <v>85</v>
      </c>
      <c r="C84" s="199"/>
      <c r="D84" s="120" t="s">
        <v>82</v>
      </c>
      <c r="E84" s="18">
        <v>35</v>
      </c>
      <c r="F84" s="18">
        <v>56</v>
      </c>
      <c r="G84" s="18">
        <v>84</v>
      </c>
      <c r="H84" s="18">
        <v>80</v>
      </c>
      <c r="I84" s="18">
        <v>71</v>
      </c>
      <c r="J84" s="18">
        <v>75</v>
      </c>
      <c r="K84" s="18">
        <v>76.5</v>
      </c>
      <c r="L84" s="18">
        <v>47.8</v>
      </c>
      <c r="M84" s="18">
        <v>11</v>
      </c>
      <c r="N84" s="18">
        <v>0</v>
      </c>
      <c r="O84" s="18">
        <v>11</v>
      </c>
      <c r="P84" s="18">
        <v>60</v>
      </c>
      <c r="Q84" s="159">
        <v>30</v>
      </c>
      <c r="R84" s="147">
        <f t="shared" si="30"/>
        <v>-30</v>
      </c>
      <c r="S84" s="127">
        <f t="shared" si="31"/>
        <v>50</v>
      </c>
    </row>
    <row r="85" spans="1:19" s="16" customFormat="1" ht="13.5" customHeight="1" x14ac:dyDescent="0.2">
      <c r="A85" s="122">
        <v>80</v>
      </c>
      <c r="B85" s="199" t="s">
        <v>86</v>
      </c>
      <c r="C85" s="199"/>
      <c r="D85" s="120" t="s">
        <v>7</v>
      </c>
      <c r="E85" s="10">
        <v>1</v>
      </c>
      <c r="F85" s="10">
        <v>1</v>
      </c>
      <c r="G85" s="10">
        <v>1</v>
      </c>
      <c r="H85" s="10">
        <v>1</v>
      </c>
      <c r="I85" s="10">
        <v>1</v>
      </c>
      <c r="J85" s="10">
        <v>1</v>
      </c>
      <c r="K85" s="10">
        <v>1</v>
      </c>
      <c r="L85" s="10">
        <v>1</v>
      </c>
      <c r="M85" s="10">
        <v>1</v>
      </c>
      <c r="N85" s="10">
        <v>1</v>
      </c>
      <c r="O85" s="10">
        <v>1</v>
      </c>
      <c r="P85" s="10">
        <v>1</v>
      </c>
      <c r="Q85" s="10">
        <v>1</v>
      </c>
      <c r="R85" s="147">
        <f t="shared" si="30"/>
        <v>0</v>
      </c>
      <c r="S85" s="127">
        <f t="shared" si="31"/>
        <v>100</v>
      </c>
    </row>
    <row r="86" spans="1:19" s="16" customFormat="1" ht="13.5" customHeight="1" x14ac:dyDescent="0.2">
      <c r="A86" s="122">
        <v>81</v>
      </c>
      <c r="B86" s="199" t="s">
        <v>87</v>
      </c>
      <c r="C86" s="199"/>
      <c r="D86" s="120" t="s">
        <v>7</v>
      </c>
      <c r="E86" s="7">
        <v>17</v>
      </c>
      <c r="F86" s="7">
        <v>18</v>
      </c>
      <c r="G86" s="7">
        <v>18</v>
      </c>
      <c r="H86" s="7">
        <v>19</v>
      </c>
      <c r="I86" s="7">
        <v>18</v>
      </c>
      <c r="J86" s="7">
        <v>18</v>
      </c>
      <c r="K86" s="7">
        <v>19</v>
      </c>
      <c r="L86" s="7">
        <v>17</v>
      </c>
      <c r="M86" s="7">
        <v>18</v>
      </c>
      <c r="N86" s="7">
        <v>19</v>
      </c>
      <c r="O86" s="7">
        <v>19</v>
      </c>
      <c r="P86" s="7">
        <v>21</v>
      </c>
      <c r="Q86" s="7">
        <v>22</v>
      </c>
      <c r="R86" s="147">
        <f t="shared" si="30"/>
        <v>1</v>
      </c>
      <c r="S86" s="127">
        <f t="shared" si="31"/>
        <v>104.76190476190477</v>
      </c>
    </row>
    <row r="87" spans="1:19" s="16" customFormat="1" ht="13.5" customHeight="1" x14ac:dyDescent="0.2">
      <c r="A87" s="122">
        <v>82</v>
      </c>
      <c r="B87" s="199" t="s">
        <v>88</v>
      </c>
      <c r="C87" s="199"/>
      <c r="D87" s="120" t="s">
        <v>23</v>
      </c>
      <c r="E87" s="7">
        <v>502</v>
      </c>
      <c r="F87" s="7">
        <v>514</v>
      </c>
      <c r="G87" s="7">
        <v>508</v>
      </c>
      <c r="H87" s="7">
        <v>488</v>
      </c>
      <c r="I87" s="7">
        <v>459</v>
      </c>
      <c r="J87" s="7">
        <v>447</v>
      </c>
      <c r="K87" s="7">
        <v>435</v>
      </c>
      <c r="L87" s="7">
        <v>416</v>
      </c>
      <c r="M87" s="7">
        <v>458</v>
      </c>
      <c r="N87" s="7">
        <v>485</v>
      </c>
      <c r="O87" s="7">
        <v>484</v>
      </c>
      <c r="P87" s="7">
        <v>546</v>
      </c>
      <c r="Q87" s="7">
        <v>608</v>
      </c>
      <c r="R87" s="147">
        <f t="shared" si="30"/>
        <v>62</v>
      </c>
      <c r="S87" s="127">
        <f t="shared" si="31"/>
        <v>111.35531135531136</v>
      </c>
    </row>
    <row r="88" spans="1:19" s="16" customFormat="1" ht="13.5" customHeight="1" x14ac:dyDescent="0.2">
      <c r="A88" s="122">
        <v>83</v>
      </c>
      <c r="B88" s="199" t="s">
        <v>89</v>
      </c>
      <c r="C88" s="199"/>
      <c r="D88" s="120" t="s">
        <v>23</v>
      </c>
      <c r="E88" s="7">
        <v>226</v>
      </c>
      <c r="F88" s="7">
        <v>241</v>
      </c>
      <c r="G88" s="7">
        <v>251</v>
      </c>
      <c r="H88" s="7">
        <v>242</v>
      </c>
      <c r="I88" s="7">
        <v>227</v>
      </c>
      <c r="J88" s="7">
        <v>226</v>
      </c>
      <c r="K88" s="7">
        <v>219</v>
      </c>
      <c r="L88" s="7">
        <v>198</v>
      </c>
      <c r="M88" s="7">
        <v>217</v>
      </c>
      <c r="N88" s="7">
        <v>231</v>
      </c>
      <c r="O88" s="7">
        <v>229</v>
      </c>
      <c r="P88" s="7">
        <v>263</v>
      </c>
      <c r="Q88" s="7">
        <v>295</v>
      </c>
      <c r="R88" s="147">
        <f t="shared" si="30"/>
        <v>32</v>
      </c>
      <c r="S88" s="127">
        <f t="shared" si="31"/>
        <v>112.16730038022813</v>
      </c>
    </row>
    <row r="89" spans="1:19" s="16" customFormat="1" ht="13.5" customHeight="1" x14ac:dyDescent="0.2">
      <c r="A89" s="122">
        <v>84</v>
      </c>
      <c r="B89" s="199" t="s">
        <v>90</v>
      </c>
      <c r="C89" s="199"/>
      <c r="D89" s="120" t="s">
        <v>23</v>
      </c>
      <c r="E89" s="7">
        <v>49</v>
      </c>
      <c r="F89" s="7">
        <v>45</v>
      </c>
      <c r="G89" s="7">
        <v>59</v>
      </c>
      <c r="H89" s="7">
        <v>51</v>
      </c>
      <c r="I89" s="7">
        <v>61</v>
      </c>
      <c r="J89" s="7">
        <v>60</v>
      </c>
      <c r="K89" s="7">
        <v>60</v>
      </c>
      <c r="L89" s="7">
        <v>58</v>
      </c>
      <c r="M89" s="7">
        <v>58</v>
      </c>
      <c r="N89" s="7">
        <v>60</v>
      </c>
      <c r="O89" s="7">
        <v>58</v>
      </c>
      <c r="P89" s="7">
        <v>61</v>
      </c>
      <c r="Q89" s="7">
        <v>61</v>
      </c>
      <c r="R89" s="147">
        <f t="shared" si="30"/>
        <v>0</v>
      </c>
      <c r="S89" s="127">
        <f t="shared" si="31"/>
        <v>100</v>
      </c>
    </row>
    <row r="90" spans="1:19" s="16" customFormat="1" ht="13.5" customHeight="1" x14ac:dyDescent="0.2">
      <c r="A90" s="122">
        <v>85</v>
      </c>
      <c r="B90" s="199" t="s">
        <v>89</v>
      </c>
      <c r="C90" s="199"/>
      <c r="D90" s="120" t="s">
        <v>23</v>
      </c>
      <c r="E90" s="7">
        <v>34</v>
      </c>
      <c r="F90" s="7">
        <v>36</v>
      </c>
      <c r="G90" s="7">
        <v>40</v>
      </c>
      <c r="H90" s="7">
        <v>39</v>
      </c>
      <c r="I90" s="7">
        <v>40</v>
      </c>
      <c r="J90" s="7">
        <v>40</v>
      </c>
      <c r="K90" s="7">
        <v>40</v>
      </c>
      <c r="L90" s="7">
        <v>38</v>
      </c>
      <c r="M90" s="7">
        <v>40</v>
      </c>
      <c r="N90" s="7">
        <v>48</v>
      </c>
      <c r="O90" s="7">
        <v>40</v>
      </c>
      <c r="P90" s="7">
        <v>43</v>
      </c>
      <c r="Q90" s="7">
        <v>46</v>
      </c>
      <c r="R90" s="147">
        <f t="shared" si="30"/>
        <v>3</v>
      </c>
      <c r="S90" s="127">
        <f t="shared" si="31"/>
        <v>106.9767441860465</v>
      </c>
    </row>
    <row r="91" spans="1:19" s="16" customFormat="1" ht="13.5" customHeight="1" x14ac:dyDescent="0.2">
      <c r="A91" s="122">
        <v>86</v>
      </c>
      <c r="B91" s="199" t="s">
        <v>91</v>
      </c>
      <c r="C91" s="199"/>
      <c r="D91" s="120" t="s">
        <v>23</v>
      </c>
      <c r="E91" s="7">
        <v>22</v>
      </c>
      <c r="F91" s="7">
        <v>24</v>
      </c>
      <c r="G91" s="7">
        <v>25</v>
      </c>
      <c r="H91" s="7">
        <v>26</v>
      </c>
      <c r="I91" s="7">
        <v>25</v>
      </c>
      <c r="J91" s="7">
        <v>25</v>
      </c>
      <c r="K91" s="7">
        <v>25</v>
      </c>
      <c r="L91" s="7">
        <v>25</v>
      </c>
      <c r="M91" s="7">
        <v>25</v>
      </c>
      <c r="N91" s="7">
        <v>27</v>
      </c>
      <c r="O91" s="7">
        <v>27</v>
      </c>
      <c r="P91" s="7">
        <v>29</v>
      </c>
      <c r="Q91" s="7">
        <v>31</v>
      </c>
      <c r="R91" s="147">
        <f t="shared" si="30"/>
        <v>2</v>
      </c>
      <c r="S91" s="127">
        <f t="shared" si="31"/>
        <v>106.89655172413792</v>
      </c>
    </row>
    <row r="92" spans="1:19" s="16" customFormat="1" ht="13.5" customHeight="1" x14ac:dyDescent="0.2">
      <c r="A92" s="122">
        <v>87</v>
      </c>
      <c r="B92" s="199" t="s">
        <v>89</v>
      </c>
      <c r="C92" s="199"/>
      <c r="D92" s="120" t="s">
        <v>23</v>
      </c>
      <c r="E92" s="7">
        <v>16</v>
      </c>
      <c r="F92" s="7">
        <v>20</v>
      </c>
      <c r="G92" s="7">
        <v>20</v>
      </c>
      <c r="H92" s="7">
        <v>19</v>
      </c>
      <c r="I92" s="7">
        <v>18</v>
      </c>
      <c r="J92" s="7">
        <v>18</v>
      </c>
      <c r="K92" s="7">
        <v>18</v>
      </c>
      <c r="L92" s="7">
        <v>17</v>
      </c>
      <c r="M92" s="7">
        <v>19</v>
      </c>
      <c r="N92" s="7">
        <v>20</v>
      </c>
      <c r="O92" s="7">
        <v>20</v>
      </c>
      <c r="P92" s="7">
        <v>22</v>
      </c>
      <c r="Q92" s="7">
        <v>25</v>
      </c>
      <c r="R92" s="147">
        <f t="shared" si="30"/>
        <v>3</v>
      </c>
      <c r="S92" s="127">
        <f t="shared" si="31"/>
        <v>113.63636363636364</v>
      </c>
    </row>
    <row r="93" spans="1:19" s="16" customFormat="1" ht="13.5" customHeight="1" x14ac:dyDescent="0.2">
      <c r="A93" s="122">
        <v>88</v>
      </c>
      <c r="B93" s="199" t="s">
        <v>92</v>
      </c>
      <c r="C93" s="199"/>
      <c r="D93" s="120" t="s">
        <v>23</v>
      </c>
      <c r="E93" s="7">
        <v>75</v>
      </c>
      <c r="F93" s="7">
        <v>49</v>
      </c>
      <c r="G93" s="7">
        <v>42</v>
      </c>
      <c r="H93" s="7">
        <v>44</v>
      </c>
      <c r="I93" s="7">
        <v>43</v>
      </c>
      <c r="J93" s="7">
        <v>53</v>
      </c>
      <c r="K93" s="7">
        <v>53</v>
      </c>
      <c r="L93" s="7">
        <v>57</v>
      </c>
      <c r="M93" s="7">
        <v>64</v>
      </c>
      <c r="N93" s="7">
        <v>74</v>
      </c>
      <c r="O93" s="7">
        <v>57</v>
      </c>
      <c r="P93" s="7">
        <v>77</v>
      </c>
      <c r="Q93" s="7">
        <v>77</v>
      </c>
      <c r="R93" s="147">
        <f t="shared" si="30"/>
        <v>0</v>
      </c>
      <c r="S93" s="127">
        <f t="shared" si="31"/>
        <v>100</v>
      </c>
    </row>
    <row r="94" spans="1:19" s="16" customFormat="1" ht="27.75" customHeight="1" x14ac:dyDescent="0.2">
      <c r="A94" s="122">
        <v>89</v>
      </c>
      <c r="B94" s="199" t="s">
        <v>93</v>
      </c>
      <c r="C94" s="199"/>
      <c r="D94" s="120" t="s">
        <v>23</v>
      </c>
      <c r="E94" s="7">
        <v>120</v>
      </c>
      <c r="F94" s="7">
        <v>112</v>
      </c>
      <c r="G94" s="7">
        <v>119</v>
      </c>
      <c r="H94" s="7">
        <v>95</v>
      </c>
      <c r="I94" s="7">
        <v>76</v>
      </c>
      <c r="J94" s="7">
        <v>98</v>
      </c>
      <c r="K94" s="7">
        <v>59</v>
      </c>
      <c r="L94" s="7">
        <v>53</v>
      </c>
      <c r="M94" s="7">
        <v>71</v>
      </c>
      <c r="N94" s="7">
        <v>73</v>
      </c>
      <c r="O94" s="7">
        <v>80</v>
      </c>
      <c r="P94" s="7">
        <v>81</v>
      </c>
      <c r="Q94" s="7">
        <v>82</v>
      </c>
      <c r="R94" s="147">
        <f t="shared" si="30"/>
        <v>1</v>
      </c>
      <c r="S94" s="127">
        <f t="shared" si="31"/>
        <v>101.23456790123457</v>
      </c>
    </row>
    <row r="95" spans="1:19" s="16" customFormat="1" ht="13.5" customHeight="1" x14ac:dyDescent="0.2">
      <c r="A95" s="122">
        <v>90</v>
      </c>
      <c r="B95" s="199" t="s">
        <v>94</v>
      </c>
      <c r="C95" s="199"/>
      <c r="D95" s="120" t="s">
        <v>23</v>
      </c>
      <c r="E95" s="7">
        <v>3</v>
      </c>
      <c r="F95" s="7">
        <v>1</v>
      </c>
      <c r="G95" s="7">
        <v>3</v>
      </c>
      <c r="H95" s="7">
        <v>6</v>
      </c>
      <c r="I95" s="7">
        <v>4</v>
      </c>
      <c r="J95" s="7">
        <v>6</v>
      </c>
      <c r="K95" s="7">
        <v>3</v>
      </c>
      <c r="L95" s="7">
        <v>0</v>
      </c>
      <c r="M95" s="7">
        <v>1</v>
      </c>
      <c r="N95" s="7">
        <v>2</v>
      </c>
      <c r="O95" s="7">
        <v>3</v>
      </c>
      <c r="P95" s="7">
        <v>1</v>
      </c>
      <c r="Q95" s="7">
        <v>1</v>
      </c>
      <c r="R95" s="147">
        <f t="shared" si="30"/>
        <v>0</v>
      </c>
      <c r="S95" s="127">
        <f t="shared" si="31"/>
        <v>100</v>
      </c>
    </row>
    <row r="96" spans="1:19" s="16" customFormat="1" ht="13.5" customHeight="1" x14ac:dyDescent="0.2">
      <c r="A96" s="122">
        <v>91</v>
      </c>
      <c r="B96" s="199" t="s">
        <v>95</v>
      </c>
      <c r="C96" s="199"/>
      <c r="D96" s="120" t="s">
        <v>23</v>
      </c>
      <c r="E96" s="7">
        <v>3</v>
      </c>
      <c r="F96" s="7">
        <v>1</v>
      </c>
      <c r="G96" s="7">
        <v>3</v>
      </c>
      <c r="H96" s="7">
        <v>5</v>
      </c>
      <c r="I96" s="7">
        <v>4</v>
      </c>
      <c r="J96" s="7">
        <v>6</v>
      </c>
      <c r="K96" s="7">
        <v>3</v>
      </c>
      <c r="L96" s="7">
        <v>0</v>
      </c>
      <c r="M96" s="7">
        <v>1</v>
      </c>
      <c r="N96" s="7">
        <v>2</v>
      </c>
      <c r="O96" s="7">
        <v>3</v>
      </c>
      <c r="P96" s="7">
        <v>1</v>
      </c>
      <c r="Q96" s="7">
        <v>1</v>
      </c>
      <c r="R96" s="147">
        <f t="shared" si="30"/>
        <v>0</v>
      </c>
      <c r="S96" s="127">
        <f t="shared" si="31"/>
        <v>100</v>
      </c>
    </row>
    <row r="97" spans="1:19" s="16" customFormat="1" ht="27" customHeight="1" x14ac:dyDescent="0.2">
      <c r="A97" s="122">
        <v>92</v>
      </c>
      <c r="B97" s="199" t="s">
        <v>96</v>
      </c>
      <c r="C97" s="199"/>
      <c r="D97" s="120" t="s">
        <v>23</v>
      </c>
      <c r="E97" s="109"/>
      <c r="F97" s="109"/>
      <c r="G97" s="7">
        <v>2</v>
      </c>
      <c r="H97" s="109"/>
      <c r="I97" s="7">
        <v>1</v>
      </c>
      <c r="J97" s="109"/>
      <c r="K97" s="109"/>
      <c r="L97" s="109"/>
      <c r="M97" s="109"/>
      <c r="N97" s="7">
        <v>0</v>
      </c>
      <c r="O97" s="7">
        <v>0</v>
      </c>
      <c r="P97" s="7">
        <v>1</v>
      </c>
      <c r="Q97" s="7" t="s">
        <v>120</v>
      </c>
      <c r="R97" s="147" t="e">
        <f t="shared" si="30"/>
        <v>#VALUE!</v>
      </c>
      <c r="S97" s="127" t="e">
        <f t="shared" si="31"/>
        <v>#VALUE!</v>
      </c>
    </row>
    <row r="98" spans="1:19" s="16" customFormat="1" ht="13.5" customHeight="1" x14ac:dyDescent="0.2">
      <c r="A98" s="122">
        <v>93</v>
      </c>
      <c r="B98" s="199" t="s">
        <v>97</v>
      </c>
      <c r="C98" s="199"/>
      <c r="D98" s="120" t="s">
        <v>23</v>
      </c>
      <c r="E98" s="109"/>
      <c r="F98" s="109"/>
      <c r="G98" s="7"/>
      <c r="H98" s="109"/>
      <c r="I98" s="7">
        <v>1</v>
      </c>
      <c r="J98" s="109"/>
      <c r="K98" s="109"/>
      <c r="L98" s="7">
        <v>2</v>
      </c>
      <c r="M98" s="109"/>
      <c r="N98" s="7">
        <v>1</v>
      </c>
      <c r="O98" s="7">
        <v>0</v>
      </c>
      <c r="P98" s="7">
        <v>0</v>
      </c>
      <c r="Q98" s="7" t="s">
        <v>120</v>
      </c>
      <c r="R98" s="147" t="e">
        <f t="shared" si="30"/>
        <v>#VALUE!</v>
      </c>
      <c r="S98" s="127" t="e">
        <f t="shared" si="31"/>
        <v>#VALUE!</v>
      </c>
    </row>
    <row r="99" spans="1:19" s="16" customFormat="1" ht="13.5" customHeight="1" x14ac:dyDescent="0.2">
      <c r="A99" s="122">
        <v>94</v>
      </c>
      <c r="B99" s="199" t="s">
        <v>98</v>
      </c>
      <c r="C99" s="199"/>
      <c r="D99" s="120" t="s">
        <v>23</v>
      </c>
      <c r="E99" s="7">
        <v>38</v>
      </c>
      <c r="F99" s="7">
        <v>69</v>
      </c>
      <c r="G99" s="7">
        <v>11</v>
      </c>
      <c r="H99" s="7">
        <v>12</v>
      </c>
      <c r="I99" s="7">
        <v>42</v>
      </c>
      <c r="J99" s="7">
        <v>81</v>
      </c>
      <c r="K99" s="7">
        <v>14</v>
      </c>
      <c r="L99" s="7">
        <v>22</v>
      </c>
      <c r="M99" s="7">
        <v>77</v>
      </c>
      <c r="N99" s="7">
        <v>19</v>
      </c>
      <c r="O99" s="7">
        <v>4</v>
      </c>
      <c r="P99" s="7">
        <v>111</v>
      </c>
      <c r="Q99" s="7">
        <v>16</v>
      </c>
      <c r="R99" s="147">
        <f t="shared" si="30"/>
        <v>-95</v>
      </c>
      <c r="S99" s="127">
        <f t="shared" si="31"/>
        <v>14.414414414414415</v>
      </c>
    </row>
    <row r="100" spans="1:19" s="16" customFormat="1" ht="13.5" customHeight="1" x14ac:dyDescent="0.2">
      <c r="A100" s="122">
        <v>95</v>
      </c>
      <c r="B100" s="199" t="s">
        <v>99</v>
      </c>
      <c r="C100" s="199"/>
      <c r="D100" s="120" t="s">
        <v>7</v>
      </c>
      <c r="E100" s="7">
        <v>2</v>
      </c>
      <c r="F100" s="7">
        <v>9</v>
      </c>
      <c r="G100" s="7">
        <v>4</v>
      </c>
      <c r="H100" s="7">
        <v>1</v>
      </c>
      <c r="I100" s="7">
        <v>6</v>
      </c>
      <c r="J100" s="7">
        <v>9</v>
      </c>
      <c r="K100" s="7">
        <v>3</v>
      </c>
      <c r="L100" s="7">
        <v>14</v>
      </c>
      <c r="M100" s="7">
        <v>8</v>
      </c>
      <c r="N100" s="7">
        <v>11</v>
      </c>
      <c r="O100" s="7">
        <v>10</v>
      </c>
      <c r="P100" s="7">
        <v>21</v>
      </c>
      <c r="Q100" s="7">
        <v>11</v>
      </c>
      <c r="R100" s="147">
        <f t="shared" si="30"/>
        <v>-10</v>
      </c>
      <c r="S100" s="127">
        <f t="shared" si="31"/>
        <v>52.380952380952387</v>
      </c>
    </row>
    <row r="101" spans="1:19" s="16" customFormat="1" ht="13.5" customHeight="1" x14ac:dyDescent="0.2">
      <c r="A101" s="122">
        <v>96</v>
      </c>
      <c r="B101" s="199" t="s">
        <v>100</v>
      </c>
      <c r="C101" s="199"/>
      <c r="D101" s="120" t="s">
        <v>23</v>
      </c>
      <c r="E101" s="7">
        <v>1</v>
      </c>
      <c r="F101" s="7">
        <v>16</v>
      </c>
      <c r="G101" s="7">
        <v>4</v>
      </c>
      <c r="H101" s="7">
        <v>1</v>
      </c>
      <c r="I101" s="7">
        <v>8</v>
      </c>
      <c r="J101" s="7">
        <v>12</v>
      </c>
      <c r="K101" s="7">
        <v>3</v>
      </c>
      <c r="L101" s="7">
        <v>10</v>
      </c>
      <c r="M101" s="7">
        <v>4</v>
      </c>
      <c r="N101" s="7">
        <v>11</v>
      </c>
      <c r="O101" s="7">
        <v>5</v>
      </c>
      <c r="P101" s="7">
        <v>12</v>
      </c>
      <c r="Q101" s="7">
        <v>10</v>
      </c>
      <c r="R101" s="147">
        <f t="shared" si="30"/>
        <v>-2</v>
      </c>
      <c r="S101" s="127">
        <f t="shared" si="31"/>
        <v>83.333333333333343</v>
      </c>
    </row>
    <row r="102" spans="1:19" s="16" customFormat="1" ht="19.5" customHeight="1" x14ac:dyDescent="0.2">
      <c r="A102" s="200" t="s">
        <v>101</v>
      </c>
      <c r="B102" s="200"/>
      <c r="C102" s="200"/>
      <c r="D102" s="200"/>
      <c r="E102" s="200"/>
      <c r="F102" s="200"/>
      <c r="G102" s="200"/>
      <c r="H102" s="200"/>
      <c r="I102" s="200"/>
      <c r="J102" s="200"/>
      <c r="K102" s="200"/>
      <c r="L102" s="200"/>
      <c r="M102" s="200"/>
      <c r="N102" s="200"/>
      <c r="O102" s="200"/>
      <c r="P102" s="200"/>
      <c r="Q102" s="200"/>
      <c r="R102" s="200"/>
      <c r="S102" s="200"/>
    </row>
    <row r="103" spans="1:19" s="16" customFormat="1" ht="18" customHeight="1" x14ac:dyDescent="0.2"/>
    <row r="104" spans="1:19" s="16" customFormat="1" ht="18" customHeight="1" x14ac:dyDescent="0.2"/>
    <row r="105" spans="1:19" s="28" customFormat="1" ht="18" customHeight="1" x14ac:dyDescent="0.2">
      <c r="B105" s="201" t="s">
        <v>102</v>
      </c>
      <c r="C105" s="201"/>
      <c r="D105" s="29"/>
    </row>
    <row r="106" spans="1:19" s="28" customFormat="1" ht="18" customHeight="1" x14ac:dyDescent="0.2">
      <c r="B106" s="198" t="s">
        <v>116</v>
      </c>
      <c r="C106" s="198"/>
      <c r="D106" s="198"/>
      <c r="E106" s="198"/>
      <c r="F106" s="198"/>
      <c r="G106" s="198"/>
      <c r="H106" s="198"/>
      <c r="I106" s="198"/>
      <c r="J106" s="198"/>
      <c r="K106" s="198"/>
      <c r="L106" s="198"/>
      <c r="M106" s="198"/>
      <c r="N106" s="198"/>
      <c r="O106" s="198"/>
      <c r="P106" s="198"/>
      <c r="Q106" s="198"/>
      <c r="R106" s="198"/>
    </row>
  </sheetData>
  <mergeCells count="112">
    <mergeCell ref="R4:S4"/>
    <mergeCell ref="B6:C6"/>
    <mergeCell ref="B7:C7"/>
    <mergeCell ref="A2:S2"/>
    <mergeCell ref="I3:S3"/>
    <mergeCell ref="A4:A5"/>
    <mergeCell ref="B4:C5"/>
    <mergeCell ref="D4:D5"/>
    <mergeCell ref="E4:E5"/>
    <mergeCell ref="G4:G5"/>
    <mergeCell ref="H4:H5"/>
    <mergeCell ref="I4:I5"/>
    <mergeCell ref="J4:J5"/>
    <mergeCell ref="N4:N5"/>
    <mergeCell ref="O4:O5"/>
    <mergeCell ref="P4:P5"/>
    <mergeCell ref="Q4:Q5"/>
    <mergeCell ref="B8:C8"/>
    <mergeCell ref="B9:C9"/>
    <mergeCell ref="B10:C10"/>
    <mergeCell ref="B11:C11"/>
    <mergeCell ref="B12:C12"/>
    <mergeCell ref="B13:C13"/>
    <mergeCell ref="K4:K5"/>
    <mergeCell ref="L4:L5"/>
    <mergeCell ref="M4:M5"/>
    <mergeCell ref="F4:F5"/>
    <mergeCell ref="B20:C20"/>
    <mergeCell ref="B21:C21"/>
    <mergeCell ref="B22:C22"/>
    <mergeCell ref="B23:C23"/>
    <mergeCell ref="B24:C24"/>
    <mergeCell ref="B25:C25"/>
    <mergeCell ref="B14:C14"/>
    <mergeCell ref="B15:C15"/>
    <mergeCell ref="B16:C16"/>
    <mergeCell ref="B17:C17"/>
    <mergeCell ref="B18:C18"/>
    <mergeCell ref="B19:C19"/>
    <mergeCell ref="B32:C32"/>
    <mergeCell ref="B33:C33"/>
    <mergeCell ref="B34:C34"/>
    <mergeCell ref="B35:C35"/>
    <mergeCell ref="B36:C36"/>
    <mergeCell ref="B37:C37"/>
    <mergeCell ref="B26:C26"/>
    <mergeCell ref="B27:C27"/>
    <mergeCell ref="B28:C28"/>
    <mergeCell ref="B29:C29"/>
    <mergeCell ref="B30:C30"/>
    <mergeCell ref="B31:C31"/>
    <mergeCell ref="B47:B48"/>
    <mergeCell ref="B49:C49"/>
    <mergeCell ref="B50:C50"/>
    <mergeCell ref="B51:C51"/>
    <mergeCell ref="B52:C52"/>
    <mergeCell ref="B53:C53"/>
    <mergeCell ref="B38:C38"/>
    <mergeCell ref="B39:C39"/>
    <mergeCell ref="B40:C40"/>
    <mergeCell ref="B41:B42"/>
    <mergeCell ref="B43:B44"/>
    <mergeCell ref="B45:B46"/>
    <mergeCell ref="B60:C60"/>
    <mergeCell ref="B61:C61"/>
    <mergeCell ref="B62:C62"/>
    <mergeCell ref="B63:C63"/>
    <mergeCell ref="B64:C64"/>
    <mergeCell ref="B65:C65"/>
    <mergeCell ref="B54:C54"/>
    <mergeCell ref="B55:C55"/>
    <mergeCell ref="B56:C56"/>
    <mergeCell ref="B57:C57"/>
    <mergeCell ref="B58:C58"/>
    <mergeCell ref="B59:C59"/>
    <mergeCell ref="B72:C72"/>
    <mergeCell ref="B73:C73"/>
    <mergeCell ref="B74:C74"/>
    <mergeCell ref="B75:C75"/>
    <mergeCell ref="B76:C76"/>
    <mergeCell ref="B77:B79"/>
    <mergeCell ref="B66:C66"/>
    <mergeCell ref="B67:C67"/>
    <mergeCell ref="B68:C68"/>
    <mergeCell ref="B69:C69"/>
    <mergeCell ref="B70:C70"/>
    <mergeCell ref="B71:C71"/>
    <mergeCell ref="B86:C86"/>
    <mergeCell ref="B87:C87"/>
    <mergeCell ref="B88:C88"/>
    <mergeCell ref="B89:C89"/>
    <mergeCell ref="B90:C90"/>
    <mergeCell ref="B91:C91"/>
    <mergeCell ref="B80:C80"/>
    <mergeCell ref="B81:C81"/>
    <mergeCell ref="B82:C82"/>
    <mergeCell ref="B83:C83"/>
    <mergeCell ref="B84:C84"/>
    <mergeCell ref="B85:C85"/>
    <mergeCell ref="B106:R106"/>
    <mergeCell ref="B98:C98"/>
    <mergeCell ref="B99:C99"/>
    <mergeCell ref="B100:C100"/>
    <mergeCell ref="B101:C101"/>
    <mergeCell ref="A102:S102"/>
    <mergeCell ref="B105:C105"/>
    <mergeCell ref="B92:C92"/>
    <mergeCell ref="B93:C93"/>
    <mergeCell ref="B94:C94"/>
    <mergeCell ref="B95:C95"/>
    <mergeCell ref="B96:C96"/>
    <mergeCell ref="B97:C97"/>
  </mergeCells>
  <pageMargins left="0.6692913385826772" right="0.43307086614173229" top="0.47244094488188981" bottom="0.39370078740157483" header="0.15748031496062992" footer="0.15748031496062992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FF00"/>
  </sheetPr>
  <dimension ref="A1:U106"/>
  <sheetViews>
    <sheetView workbookViewId="0">
      <pane xSplit="4" ySplit="5" topLeftCell="E63" activePane="bottomRight" state="frozen"/>
      <selection activeCell="T15" sqref="T15"/>
      <selection pane="topRight" activeCell="T15" sqref="T15"/>
      <selection pane="bottomLeft" activeCell="T15" sqref="T15"/>
      <selection pane="bottomRight" activeCell="A72" sqref="A72:XFD72"/>
    </sheetView>
  </sheetViews>
  <sheetFormatPr defaultRowHeight="11.25" x14ac:dyDescent="0.2"/>
  <cols>
    <col min="1" max="1" width="3.5703125" style="1" customWidth="1"/>
    <col min="2" max="2" width="15.85546875" style="1" customWidth="1"/>
    <col min="3" max="3" width="13" style="1" customWidth="1"/>
    <col min="4" max="4" width="8.5703125" style="1" customWidth="1"/>
    <col min="5" max="17" width="6.85546875" style="1" customWidth="1"/>
    <col min="18" max="18" width="7" style="1" customWidth="1"/>
    <col min="19" max="19" width="6.140625" style="1" customWidth="1"/>
    <col min="20" max="20" width="7.7109375" style="1" customWidth="1"/>
    <col min="21" max="253" width="9.140625" style="1"/>
    <col min="254" max="254" width="3.7109375" style="1" customWidth="1"/>
    <col min="255" max="255" width="16.7109375" style="1" customWidth="1"/>
    <col min="256" max="256" width="15.7109375" style="1" customWidth="1"/>
    <col min="257" max="257" width="8.5703125" style="1" customWidth="1"/>
    <col min="258" max="261" width="7" style="1" customWidth="1"/>
    <col min="262" max="263" width="6.7109375" style="1" customWidth="1"/>
    <col min="264" max="264" width="0.5703125" style="1" customWidth="1"/>
    <col min="265" max="265" width="1.85546875" style="1" customWidth="1"/>
    <col min="266" max="509" width="9.140625" style="1"/>
    <col min="510" max="510" width="3.7109375" style="1" customWidth="1"/>
    <col min="511" max="511" width="16.7109375" style="1" customWidth="1"/>
    <col min="512" max="512" width="15.7109375" style="1" customWidth="1"/>
    <col min="513" max="513" width="8.5703125" style="1" customWidth="1"/>
    <col min="514" max="517" width="7" style="1" customWidth="1"/>
    <col min="518" max="519" width="6.7109375" style="1" customWidth="1"/>
    <col min="520" max="520" width="0.5703125" style="1" customWidth="1"/>
    <col min="521" max="521" width="1.85546875" style="1" customWidth="1"/>
    <col min="522" max="765" width="9.140625" style="1"/>
    <col min="766" max="766" width="3.7109375" style="1" customWidth="1"/>
    <col min="767" max="767" width="16.7109375" style="1" customWidth="1"/>
    <col min="768" max="768" width="15.7109375" style="1" customWidth="1"/>
    <col min="769" max="769" width="8.5703125" style="1" customWidth="1"/>
    <col min="770" max="773" width="7" style="1" customWidth="1"/>
    <col min="774" max="775" width="6.7109375" style="1" customWidth="1"/>
    <col min="776" max="776" width="0.5703125" style="1" customWidth="1"/>
    <col min="777" max="777" width="1.85546875" style="1" customWidth="1"/>
    <col min="778" max="1021" width="9.140625" style="1"/>
    <col min="1022" max="1022" width="3.7109375" style="1" customWidth="1"/>
    <col min="1023" max="1023" width="16.7109375" style="1" customWidth="1"/>
    <col min="1024" max="1024" width="15.7109375" style="1" customWidth="1"/>
    <col min="1025" max="1025" width="8.5703125" style="1" customWidth="1"/>
    <col min="1026" max="1029" width="7" style="1" customWidth="1"/>
    <col min="1030" max="1031" width="6.7109375" style="1" customWidth="1"/>
    <col min="1032" max="1032" width="0.5703125" style="1" customWidth="1"/>
    <col min="1033" max="1033" width="1.85546875" style="1" customWidth="1"/>
    <col min="1034" max="1277" width="9.140625" style="1"/>
    <col min="1278" max="1278" width="3.7109375" style="1" customWidth="1"/>
    <col min="1279" max="1279" width="16.7109375" style="1" customWidth="1"/>
    <col min="1280" max="1280" width="15.7109375" style="1" customWidth="1"/>
    <col min="1281" max="1281" width="8.5703125" style="1" customWidth="1"/>
    <col min="1282" max="1285" width="7" style="1" customWidth="1"/>
    <col min="1286" max="1287" width="6.7109375" style="1" customWidth="1"/>
    <col min="1288" max="1288" width="0.5703125" style="1" customWidth="1"/>
    <col min="1289" max="1289" width="1.85546875" style="1" customWidth="1"/>
    <col min="1290" max="1533" width="9.140625" style="1"/>
    <col min="1534" max="1534" width="3.7109375" style="1" customWidth="1"/>
    <col min="1535" max="1535" width="16.7109375" style="1" customWidth="1"/>
    <col min="1536" max="1536" width="15.7109375" style="1" customWidth="1"/>
    <col min="1537" max="1537" width="8.5703125" style="1" customWidth="1"/>
    <col min="1538" max="1541" width="7" style="1" customWidth="1"/>
    <col min="1542" max="1543" width="6.7109375" style="1" customWidth="1"/>
    <col min="1544" max="1544" width="0.5703125" style="1" customWidth="1"/>
    <col min="1545" max="1545" width="1.85546875" style="1" customWidth="1"/>
    <col min="1546" max="1789" width="9.140625" style="1"/>
    <col min="1790" max="1790" width="3.7109375" style="1" customWidth="1"/>
    <col min="1791" max="1791" width="16.7109375" style="1" customWidth="1"/>
    <col min="1792" max="1792" width="15.7109375" style="1" customWidth="1"/>
    <col min="1793" max="1793" width="8.5703125" style="1" customWidth="1"/>
    <col min="1794" max="1797" width="7" style="1" customWidth="1"/>
    <col min="1798" max="1799" width="6.7109375" style="1" customWidth="1"/>
    <col min="1800" max="1800" width="0.5703125" style="1" customWidth="1"/>
    <col min="1801" max="1801" width="1.85546875" style="1" customWidth="1"/>
    <col min="1802" max="2045" width="9.140625" style="1"/>
    <col min="2046" max="2046" width="3.7109375" style="1" customWidth="1"/>
    <col min="2047" max="2047" width="16.7109375" style="1" customWidth="1"/>
    <col min="2048" max="2048" width="15.7109375" style="1" customWidth="1"/>
    <col min="2049" max="2049" width="8.5703125" style="1" customWidth="1"/>
    <col min="2050" max="2053" width="7" style="1" customWidth="1"/>
    <col min="2054" max="2055" width="6.7109375" style="1" customWidth="1"/>
    <col min="2056" max="2056" width="0.5703125" style="1" customWidth="1"/>
    <col min="2057" max="2057" width="1.85546875" style="1" customWidth="1"/>
    <col min="2058" max="2301" width="9.140625" style="1"/>
    <col min="2302" max="2302" width="3.7109375" style="1" customWidth="1"/>
    <col min="2303" max="2303" width="16.7109375" style="1" customWidth="1"/>
    <col min="2304" max="2304" width="15.7109375" style="1" customWidth="1"/>
    <col min="2305" max="2305" width="8.5703125" style="1" customWidth="1"/>
    <col min="2306" max="2309" width="7" style="1" customWidth="1"/>
    <col min="2310" max="2311" width="6.7109375" style="1" customWidth="1"/>
    <col min="2312" max="2312" width="0.5703125" style="1" customWidth="1"/>
    <col min="2313" max="2313" width="1.85546875" style="1" customWidth="1"/>
    <col min="2314" max="2557" width="9.140625" style="1"/>
    <col min="2558" max="2558" width="3.7109375" style="1" customWidth="1"/>
    <col min="2559" max="2559" width="16.7109375" style="1" customWidth="1"/>
    <col min="2560" max="2560" width="15.7109375" style="1" customWidth="1"/>
    <col min="2561" max="2561" width="8.5703125" style="1" customWidth="1"/>
    <col min="2562" max="2565" width="7" style="1" customWidth="1"/>
    <col min="2566" max="2567" width="6.7109375" style="1" customWidth="1"/>
    <col min="2568" max="2568" width="0.5703125" style="1" customWidth="1"/>
    <col min="2569" max="2569" width="1.85546875" style="1" customWidth="1"/>
    <col min="2570" max="2813" width="9.140625" style="1"/>
    <col min="2814" max="2814" width="3.7109375" style="1" customWidth="1"/>
    <col min="2815" max="2815" width="16.7109375" style="1" customWidth="1"/>
    <col min="2816" max="2816" width="15.7109375" style="1" customWidth="1"/>
    <col min="2817" max="2817" width="8.5703125" style="1" customWidth="1"/>
    <col min="2818" max="2821" width="7" style="1" customWidth="1"/>
    <col min="2822" max="2823" width="6.7109375" style="1" customWidth="1"/>
    <col min="2824" max="2824" width="0.5703125" style="1" customWidth="1"/>
    <col min="2825" max="2825" width="1.85546875" style="1" customWidth="1"/>
    <col min="2826" max="3069" width="9.140625" style="1"/>
    <col min="3070" max="3070" width="3.7109375" style="1" customWidth="1"/>
    <col min="3071" max="3071" width="16.7109375" style="1" customWidth="1"/>
    <col min="3072" max="3072" width="15.7109375" style="1" customWidth="1"/>
    <col min="3073" max="3073" width="8.5703125" style="1" customWidth="1"/>
    <col min="3074" max="3077" width="7" style="1" customWidth="1"/>
    <col min="3078" max="3079" width="6.7109375" style="1" customWidth="1"/>
    <col min="3080" max="3080" width="0.5703125" style="1" customWidth="1"/>
    <col min="3081" max="3081" width="1.85546875" style="1" customWidth="1"/>
    <col min="3082" max="3325" width="9.140625" style="1"/>
    <col min="3326" max="3326" width="3.7109375" style="1" customWidth="1"/>
    <col min="3327" max="3327" width="16.7109375" style="1" customWidth="1"/>
    <col min="3328" max="3328" width="15.7109375" style="1" customWidth="1"/>
    <col min="3329" max="3329" width="8.5703125" style="1" customWidth="1"/>
    <col min="3330" max="3333" width="7" style="1" customWidth="1"/>
    <col min="3334" max="3335" width="6.7109375" style="1" customWidth="1"/>
    <col min="3336" max="3336" width="0.5703125" style="1" customWidth="1"/>
    <col min="3337" max="3337" width="1.85546875" style="1" customWidth="1"/>
    <col min="3338" max="3581" width="9.140625" style="1"/>
    <col min="3582" max="3582" width="3.7109375" style="1" customWidth="1"/>
    <col min="3583" max="3583" width="16.7109375" style="1" customWidth="1"/>
    <col min="3584" max="3584" width="15.7109375" style="1" customWidth="1"/>
    <col min="3585" max="3585" width="8.5703125" style="1" customWidth="1"/>
    <col min="3586" max="3589" width="7" style="1" customWidth="1"/>
    <col min="3590" max="3591" width="6.7109375" style="1" customWidth="1"/>
    <col min="3592" max="3592" width="0.5703125" style="1" customWidth="1"/>
    <col min="3593" max="3593" width="1.85546875" style="1" customWidth="1"/>
    <col min="3594" max="3837" width="9.140625" style="1"/>
    <col min="3838" max="3838" width="3.7109375" style="1" customWidth="1"/>
    <col min="3839" max="3839" width="16.7109375" style="1" customWidth="1"/>
    <col min="3840" max="3840" width="15.7109375" style="1" customWidth="1"/>
    <col min="3841" max="3841" width="8.5703125" style="1" customWidth="1"/>
    <col min="3842" max="3845" width="7" style="1" customWidth="1"/>
    <col min="3846" max="3847" width="6.7109375" style="1" customWidth="1"/>
    <col min="3848" max="3848" width="0.5703125" style="1" customWidth="1"/>
    <col min="3849" max="3849" width="1.85546875" style="1" customWidth="1"/>
    <col min="3850" max="4093" width="9.140625" style="1"/>
    <col min="4094" max="4094" width="3.7109375" style="1" customWidth="1"/>
    <col min="4095" max="4095" width="16.7109375" style="1" customWidth="1"/>
    <col min="4096" max="4096" width="15.7109375" style="1" customWidth="1"/>
    <col min="4097" max="4097" width="8.5703125" style="1" customWidth="1"/>
    <col min="4098" max="4101" width="7" style="1" customWidth="1"/>
    <col min="4102" max="4103" width="6.7109375" style="1" customWidth="1"/>
    <col min="4104" max="4104" width="0.5703125" style="1" customWidth="1"/>
    <col min="4105" max="4105" width="1.85546875" style="1" customWidth="1"/>
    <col min="4106" max="4349" width="9.140625" style="1"/>
    <col min="4350" max="4350" width="3.7109375" style="1" customWidth="1"/>
    <col min="4351" max="4351" width="16.7109375" style="1" customWidth="1"/>
    <col min="4352" max="4352" width="15.7109375" style="1" customWidth="1"/>
    <col min="4353" max="4353" width="8.5703125" style="1" customWidth="1"/>
    <col min="4354" max="4357" width="7" style="1" customWidth="1"/>
    <col min="4358" max="4359" width="6.7109375" style="1" customWidth="1"/>
    <col min="4360" max="4360" width="0.5703125" style="1" customWidth="1"/>
    <col min="4361" max="4361" width="1.85546875" style="1" customWidth="1"/>
    <col min="4362" max="4605" width="9.140625" style="1"/>
    <col min="4606" max="4606" width="3.7109375" style="1" customWidth="1"/>
    <col min="4607" max="4607" width="16.7109375" style="1" customWidth="1"/>
    <col min="4608" max="4608" width="15.7109375" style="1" customWidth="1"/>
    <col min="4609" max="4609" width="8.5703125" style="1" customWidth="1"/>
    <col min="4610" max="4613" width="7" style="1" customWidth="1"/>
    <col min="4614" max="4615" width="6.7109375" style="1" customWidth="1"/>
    <col min="4616" max="4616" width="0.5703125" style="1" customWidth="1"/>
    <col min="4617" max="4617" width="1.85546875" style="1" customWidth="1"/>
    <col min="4618" max="4861" width="9.140625" style="1"/>
    <col min="4862" max="4862" width="3.7109375" style="1" customWidth="1"/>
    <col min="4863" max="4863" width="16.7109375" style="1" customWidth="1"/>
    <col min="4864" max="4864" width="15.7109375" style="1" customWidth="1"/>
    <col min="4865" max="4865" width="8.5703125" style="1" customWidth="1"/>
    <col min="4866" max="4869" width="7" style="1" customWidth="1"/>
    <col min="4870" max="4871" width="6.7109375" style="1" customWidth="1"/>
    <col min="4872" max="4872" width="0.5703125" style="1" customWidth="1"/>
    <col min="4873" max="4873" width="1.85546875" style="1" customWidth="1"/>
    <col min="4874" max="5117" width="9.140625" style="1"/>
    <col min="5118" max="5118" width="3.7109375" style="1" customWidth="1"/>
    <col min="5119" max="5119" width="16.7109375" style="1" customWidth="1"/>
    <col min="5120" max="5120" width="15.7109375" style="1" customWidth="1"/>
    <col min="5121" max="5121" width="8.5703125" style="1" customWidth="1"/>
    <col min="5122" max="5125" width="7" style="1" customWidth="1"/>
    <col min="5126" max="5127" width="6.7109375" style="1" customWidth="1"/>
    <col min="5128" max="5128" width="0.5703125" style="1" customWidth="1"/>
    <col min="5129" max="5129" width="1.85546875" style="1" customWidth="1"/>
    <col min="5130" max="5373" width="9.140625" style="1"/>
    <col min="5374" max="5374" width="3.7109375" style="1" customWidth="1"/>
    <col min="5375" max="5375" width="16.7109375" style="1" customWidth="1"/>
    <col min="5376" max="5376" width="15.7109375" style="1" customWidth="1"/>
    <col min="5377" max="5377" width="8.5703125" style="1" customWidth="1"/>
    <col min="5378" max="5381" width="7" style="1" customWidth="1"/>
    <col min="5382" max="5383" width="6.7109375" style="1" customWidth="1"/>
    <col min="5384" max="5384" width="0.5703125" style="1" customWidth="1"/>
    <col min="5385" max="5385" width="1.85546875" style="1" customWidth="1"/>
    <col min="5386" max="5629" width="9.140625" style="1"/>
    <col min="5630" max="5630" width="3.7109375" style="1" customWidth="1"/>
    <col min="5631" max="5631" width="16.7109375" style="1" customWidth="1"/>
    <col min="5632" max="5632" width="15.7109375" style="1" customWidth="1"/>
    <col min="5633" max="5633" width="8.5703125" style="1" customWidth="1"/>
    <col min="5634" max="5637" width="7" style="1" customWidth="1"/>
    <col min="5638" max="5639" width="6.7109375" style="1" customWidth="1"/>
    <col min="5640" max="5640" width="0.5703125" style="1" customWidth="1"/>
    <col min="5641" max="5641" width="1.85546875" style="1" customWidth="1"/>
    <col min="5642" max="5885" width="9.140625" style="1"/>
    <col min="5886" max="5886" width="3.7109375" style="1" customWidth="1"/>
    <col min="5887" max="5887" width="16.7109375" style="1" customWidth="1"/>
    <col min="5888" max="5888" width="15.7109375" style="1" customWidth="1"/>
    <col min="5889" max="5889" width="8.5703125" style="1" customWidth="1"/>
    <col min="5890" max="5893" width="7" style="1" customWidth="1"/>
    <col min="5894" max="5895" width="6.7109375" style="1" customWidth="1"/>
    <col min="5896" max="5896" width="0.5703125" style="1" customWidth="1"/>
    <col min="5897" max="5897" width="1.85546875" style="1" customWidth="1"/>
    <col min="5898" max="6141" width="9.140625" style="1"/>
    <col min="6142" max="6142" width="3.7109375" style="1" customWidth="1"/>
    <col min="6143" max="6143" width="16.7109375" style="1" customWidth="1"/>
    <col min="6144" max="6144" width="15.7109375" style="1" customWidth="1"/>
    <col min="6145" max="6145" width="8.5703125" style="1" customWidth="1"/>
    <col min="6146" max="6149" width="7" style="1" customWidth="1"/>
    <col min="6150" max="6151" width="6.7109375" style="1" customWidth="1"/>
    <col min="6152" max="6152" width="0.5703125" style="1" customWidth="1"/>
    <col min="6153" max="6153" width="1.85546875" style="1" customWidth="1"/>
    <col min="6154" max="6397" width="9.140625" style="1"/>
    <col min="6398" max="6398" width="3.7109375" style="1" customWidth="1"/>
    <col min="6399" max="6399" width="16.7109375" style="1" customWidth="1"/>
    <col min="6400" max="6400" width="15.7109375" style="1" customWidth="1"/>
    <col min="6401" max="6401" width="8.5703125" style="1" customWidth="1"/>
    <col min="6402" max="6405" width="7" style="1" customWidth="1"/>
    <col min="6406" max="6407" width="6.7109375" style="1" customWidth="1"/>
    <col min="6408" max="6408" width="0.5703125" style="1" customWidth="1"/>
    <col min="6409" max="6409" width="1.85546875" style="1" customWidth="1"/>
    <col min="6410" max="6653" width="9.140625" style="1"/>
    <col min="6654" max="6654" width="3.7109375" style="1" customWidth="1"/>
    <col min="6655" max="6655" width="16.7109375" style="1" customWidth="1"/>
    <col min="6656" max="6656" width="15.7109375" style="1" customWidth="1"/>
    <col min="6657" max="6657" width="8.5703125" style="1" customWidth="1"/>
    <col min="6658" max="6661" width="7" style="1" customWidth="1"/>
    <col min="6662" max="6663" width="6.7109375" style="1" customWidth="1"/>
    <col min="6664" max="6664" width="0.5703125" style="1" customWidth="1"/>
    <col min="6665" max="6665" width="1.85546875" style="1" customWidth="1"/>
    <col min="6666" max="6909" width="9.140625" style="1"/>
    <col min="6910" max="6910" width="3.7109375" style="1" customWidth="1"/>
    <col min="6911" max="6911" width="16.7109375" style="1" customWidth="1"/>
    <col min="6912" max="6912" width="15.7109375" style="1" customWidth="1"/>
    <col min="6913" max="6913" width="8.5703125" style="1" customWidth="1"/>
    <col min="6914" max="6917" width="7" style="1" customWidth="1"/>
    <col min="6918" max="6919" width="6.7109375" style="1" customWidth="1"/>
    <col min="6920" max="6920" width="0.5703125" style="1" customWidth="1"/>
    <col min="6921" max="6921" width="1.85546875" style="1" customWidth="1"/>
    <col min="6922" max="7165" width="9.140625" style="1"/>
    <col min="7166" max="7166" width="3.7109375" style="1" customWidth="1"/>
    <col min="7167" max="7167" width="16.7109375" style="1" customWidth="1"/>
    <col min="7168" max="7168" width="15.7109375" style="1" customWidth="1"/>
    <col min="7169" max="7169" width="8.5703125" style="1" customWidth="1"/>
    <col min="7170" max="7173" width="7" style="1" customWidth="1"/>
    <col min="7174" max="7175" width="6.7109375" style="1" customWidth="1"/>
    <col min="7176" max="7176" width="0.5703125" style="1" customWidth="1"/>
    <col min="7177" max="7177" width="1.85546875" style="1" customWidth="1"/>
    <col min="7178" max="7421" width="9.140625" style="1"/>
    <col min="7422" max="7422" width="3.7109375" style="1" customWidth="1"/>
    <col min="7423" max="7423" width="16.7109375" style="1" customWidth="1"/>
    <col min="7424" max="7424" width="15.7109375" style="1" customWidth="1"/>
    <col min="7425" max="7425" width="8.5703125" style="1" customWidth="1"/>
    <col min="7426" max="7429" width="7" style="1" customWidth="1"/>
    <col min="7430" max="7431" width="6.7109375" style="1" customWidth="1"/>
    <col min="7432" max="7432" width="0.5703125" style="1" customWidth="1"/>
    <col min="7433" max="7433" width="1.85546875" style="1" customWidth="1"/>
    <col min="7434" max="7677" width="9.140625" style="1"/>
    <col min="7678" max="7678" width="3.7109375" style="1" customWidth="1"/>
    <col min="7679" max="7679" width="16.7109375" style="1" customWidth="1"/>
    <col min="7680" max="7680" width="15.7109375" style="1" customWidth="1"/>
    <col min="7681" max="7681" width="8.5703125" style="1" customWidth="1"/>
    <col min="7682" max="7685" width="7" style="1" customWidth="1"/>
    <col min="7686" max="7687" width="6.7109375" style="1" customWidth="1"/>
    <col min="7688" max="7688" width="0.5703125" style="1" customWidth="1"/>
    <col min="7689" max="7689" width="1.85546875" style="1" customWidth="1"/>
    <col min="7690" max="7933" width="9.140625" style="1"/>
    <col min="7934" max="7934" width="3.7109375" style="1" customWidth="1"/>
    <col min="7935" max="7935" width="16.7109375" style="1" customWidth="1"/>
    <col min="7936" max="7936" width="15.7109375" style="1" customWidth="1"/>
    <col min="7937" max="7937" width="8.5703125" style="1" customWidth="1"/>
    <col min="7938" max="7941" width="7" style="1" customWidth="1"/>
    <col min="7942" max="7943" width="6.7109375" style="1" customWidth="1"/>
    <col min="7944" max="7944" width="0.5703125" style="1" customWidth="1"/>
    <col min="7945" max="7945" width="1.85546875" style="1" customWidth="1"/>
    <col min="7946" max="8189" width="9.140625" style="1"/>
    <col min="8190" max="8190" width="3.7109375" style="1" customWidth="1"/>
    <col min="8191" max="8191" width="16.7109375" style="1" customWidth="1"/>
    <col min="8192" max="8192" width="15.7109375" style="1" customWidth="1"/>
    <col min="8193" max="8193" width="8.5703125" style="1" customWidth="1"/>
    <col min="8194" max="8197" width="7" style="1" customWidth="1"/>
    <col min="8198" max="8199" width="6.7109375" style="1" customWidth="1"/>
    <col min="8200" max="8200" width="0.5703125" style="1" customWidth="1"/>
    <col min="8201" max="8201" width="1.85546875" style="1" customWidth="1"/>
    <col min="8202" max="8445" width="9.140625" style="1"/>
    <col min="8446" max="8446" width="3.7109375" style="1" customWidth="1"/>
    <col min="8447" max="8447" width="16.7109375" style="1" customWidth="1"/>
    <col min="8448" max="8448" width="15.7109375" style="1" customWidth="1"/>
    <col min="8449" max="8449" width="8.5703125" style="1" customWidth="1"/>
    <col min="8450" max="8453" width="7" style="1" customWidth="1"/>
    <col min="8454" max="8455" width="6.7109375" style="1" customWidth="1"/>
    <col min="8456" max="8456" width="0.5703125" style="1" customWidth="1"/>
    <col min="8457" max="8457" width="1.85546875" style="1" customWidth="1"/>
    <col min="8458" max="8701" width="9.140625" style="1"/>
    <col min="8702" max="8702" width="3.7109375" style="1" customWidth="1"/>
    <col min="8703" max="8703" width="16.7109375" style="1" customWidth="1"/>
    <col min="8704" max="8704" width="15.7109375" style="1" customWidth="1"/>
    <col min="8705" max="8705" width="8.5703125" style="1" customWidth="1"/>
    <col min="8706" max="8709" width="7" style="1" customWidth="1"/>
    <col min="8710" max="8711" width="6.7109375" style="1" customWidth="1"/>
    <col min="8712" max="8712" width="0.5703125" style="1" customWidth="1"/>
    <col min="8713" max="8713" width="1.85546875" style="1" customWidth="1"/>
    <col min="8714" max="8957" width="9.140625" style="1"/>
    <col min="8958" max="8958" width="3.7109375" style="1" customWidth="1"/>
    <col min="8959" max="8959" width="16.7109375" style="1" customWidth="1"/>
    <col min="8960" max="8960" width="15.7109375" style="1" customWidth="1"/>
    <col min="8961" max="8961" width="8.5703125" style="1" customWidth="1"/>
    <col min="8962" max="8965" width="7" style="1" customWidth="1"/>
    <col min="8966" max="8967" width="6.7109375" style="1" customWidth="1"/>
    <col min="8968" max="8968" width="0.5703125" style="1" customWidth="1"/>
    <col min="8969" max="8969" width="1.85546875" style="1" customWidth="1"/>
    <col min="8970" max="9213" width="9.140625" style="1"/>
    <col min="9214" max="9214" width="3.7109375" style="1" customWidth="1"/>
    <col min="9215" max="9215" width="16.7109375" style="1" customWidth="1"/>
    <col min="9216" max="9216" width="15.7109375" style="1" customWidth="1"/>
    <col min="9217" max="9217" width="8.5703125" style="1" customWidth="1"/>
    <col min="9218" max="9221" width="7" style="1" customWidth="1"/>
    <col min="9222" max="9223" width="6.7109375" style="1" customWidth="1"/>
    <col min="9224" max="9224" width="0.5703125" style="1" customWidth="1"/>
    <col min="9225" max="9225" width="1.85546875" style="1" customWidth="1"/>
    <col min="9226" max="9469" width="9.140625" style="1"/>
    <col min="9470" max="9470" width="3.7109375" style="1" customWidth="1"/>
    <col min="9471" max="9471" width="16.7109375" style="1" customWidth="1"/>
    <col min="9472" max="9472" width="15.7109375" style="1" customWidth="1"/>
    <col min="9473" max="9473" width="8.5703125" style="1" customWidth="1"/>
    <col min="9474" max="9477" width="7" style="1" customWidth="1"/>
    <col min="9478" max="9479" width="6.7109375" style="1" customWidth="1"/>
    <col min="9480" max="9480" width="0.5703125" style="1" customWidth="1"/>
    <col min="9481" max="9481" width="1.85546875" style="1" customWidth="1"/>
    <col min="9482" max="9725" width="9.140625" style="1"/>
    <col min="9726" max="9726" width="3.7109375" style="1" customWidth="1"/>
    <col min="9727" max="9727" width="16.7109375" style="1" customWidth="1"/>
    <col min="9728" max="9728" width="15.7109375" style="1" customWidth="1"/>
    <col min="9729" max="9729" width="8.5703125" style="1" customWidth="1"/>
    <col min="9730" max="9733" width="7" style="1" customWidth="1"/>
    <col min="9734" max="9735" width="6.7109375" style="1" customWidth="1"/>
    <col min="9736" max="9736" width="0.5703125" style="1" customWidth="1"/>
    <col min="9737" max="9737" width="1.85546875" style="1" customWidth="1"/>
    <col min="9738" max="9981" width="9.140625" style="1"/>
    <col min="9982" max="9982" width="3.7109375" style="1" customWidth="1"/>
    <col min="9983" max="9983" width="16.7109375" style="1" customWidth="1"/>
    <col min="9984" max="9984" width="15.7109375" style="1" customWidth="1"/>
    <col min="9985" max="9985" width="8.5703125" style="1" customWidth="1"/>
    <col min="9986" max="9989" width="7" style="1" customWidth="1"/>
    <col min="9990" max="9991" width="6.7109375" style="1" customWidth="1"/>
    <col min="9992" max="9992" width="0.5703125" style="1" customWidth="1"/>
    <col min="9993" max="9993" width="1.85546875" style="1" customWidth="1"/>
    <col min="9994" max="10237" width="9.140625" style="1"/>
    <col min="10238" max="10238" width="3.7109375" style="1" customWidth="1"/>
    <col min="10239" max="10239" width="16.7109375" style="1" customWidth="1"/>
    <col min="10240" max="10240" width="15.7109375" style="1" customWidth="1"/>
    <col min="10241" max="10241" width="8.5703125" style="1" customWidth="1"/>
    <col min="10242" max="10245" width="7" style="1" customWidth="1"/>
    <col min="10246" max="10247" width="6.7109375" style="1" customWidth="1"/>
    <col min="10248" max="10248" width="0.5703125" style="1" customWidth="1"/>
    <col min="10249" max="10249" width="1.85546875" style="1" customWidth="1"/>
    <col min="10250" max="10493" width="9.140625" style="1"/>
    <col min="10494" max="10494" width="3.7109375" style="1" customWidth="1"/>
    <col min="10495" max="10495" width="16.7109375" style="1" customWidth="1"/>
    <col min="10496" max="10496" width="15.7109375" style="1" customWidth="1"/>
    <col min="10497" max="10497" width="8.5703125" style="1" customWidth="1"/>
    <col min="10498" max="10501" width="7" style="1" customWidth="1"/>
    <col min="10502" max="10503" width="6.7109375" style="1" customWidth="1"/>
    <col min="10504" max="10504" width="0.5703125" style="1" customWidth="1"/>
    <col min="10505" max="10505" width="1.85546875" style="1" customWidth="1"/>
    <col min="10506" max="10749" width="9.140625" style="1"/>
    <col min="10750" max="10750" width="3.7109375" style="1" customWidth="1"/>
    <col min="10751" max="10751" width="16.7109375" style="1" customWidth="1"/>
    <col min="10752" max="10752" width="15.7109375" style="1" customWidth="1"/>
    <col min="10753" max="10753" width="8.5703125" style="1" customWidth="1"/>
    <col min="10754" max="10757" width="7" style="1" customWidth="1"/>
    <col min="10758" max="10759" width="6.7109375" style="1" customWidth="1"/>
    <col min="10760" max="10760" width="0.5703125" style="1" customWidth="1"/>
    <col min="10761" max="10761" width="1.85546875" style="1" customWidth="1"/>
    <col min="10762" max="11005" width="9.140625" style="1"/>
    <col min="11006" max="11006" width="3.7109375" style="1" customWidth="1"/>
    <col min="11007" max="11007" width="16.7109375" style="1" customWidth="1"/>
    <col min="11008" max="11008" width="15.7109375" style="1" customWidth="1"/>
    <col min="11009" max="11009" width="8.5703125" style="1" customWidth="1"/>
    <col min="11010" max="11013" width="7" style="1" customWidth="1"/>
    <col min="11014" max="11015" width="6.7109375" style="1" customWidth="1"/>
    <col min="11016" max="11016" width="0.5703125" style="1" customWidth="1"/>
    <col min="11017" max="11017" width="1.85546875" style="1" customWidth="1"/>
    <col min="11018" max="11261" width="9.140625" style="1"/>
    <col min="11262" max="11262" width="3.7109375" style="1" customWidth="1"/>
    <col min="11263" max="11263" width="16.7109375" style="1" customWidth="1"/>
    <col min="11264" max="11264" width="15.7109375" style="1" customWidth="1"/>
    <col min="11265" max="11265" width="8.5703125" style="1" customWidth="1"/>
    <col min="11266" max="11269" width="7" style="1" customWidth="1"/>
    <col min="11270" max="11271" width="6.7109375" style="1" customWidth="1"/>
    <col min="11272" max="11272" width="0.5703125" style="1" customWidth="1"/>
    <col min="11273" max="11273" width="1.85546875" style="1" customWidth="1"/>
    <col min="11274" max="11517" width="9.140625" style="1"/>
    <col min="11518" max="11518" width="3.7109375" style="1" customWidth="1"/>
    <col min="11519" max="11519" width="16.7109375" style="1" customWidth="1"/>
    <col min="11520" max="11520" width="15.7109375" style="1" customWidth="1"/>
    <col min="11521" max="11521" width="8.5703125" style="1" customWidth="1"/>
    <col min="11522" max="11525" width="7" style="1" customWidth="1"/>
    <col min="11526" max="11527" width="6.7109375" style="1" customWidth="1"/>
    <col min="11528" max="11528" width="0.5703125" style="1" customWidth="1"/>
    <col min="11529" max="11529" width="1.85546875" style="1" customWidth="1"/>
    <col min="11530" max="11773" width="9.140625" style="1"/>
    <col min="11774" max="11774" width="3.7109375" style="1" customWidth="1"/>
    <col min="11775" max="11775" width="16.7109375" style="1" customWidth="1"/>
    <col min="11776" max="11776" width="15.7109375" style="1" customWidth="1"/>
    <col min="11777" max="11777" width="8.5703125" style="1" customWidth="1"/>
    <col min="11778" max="11781" width="7" style="1" customWidth="1"/>
    <col min="11782" max="11783" width="6.7109375" style="1" customWidth="1"/>
    <col min="11784" max="11784" width="0.5703125" style="1" customWidth="1"/>
    <col min="11785" max="11785" width="1.85546875" style="1" customWidth="1"/>
    <col min="11786" max="12029" width="9.140625" style="1"/>
    <col min="12030" max="12030" width="3.7109375" style="1" customWidth="1"/>
    <col min="12031" max="12031" width="16.7109375" style="1" customWidth="1"/>
    <col min="12032" max="12032" width="15.7109375" style="1" customWidth="1"/>
    <col min="12033" max="12033" width="8.5703125" style="1" customWidth="1"/>
    <col min="12034" max="12037" width="7" style="1" customWidth="1"/>
    <col min="12038" max="12039" width="6.7109375" style="1" customWidth="1"/>
    <col min="12040" max="12040" width="0.5703125" style="1" customWidth="1"/>
    <col min="12041" max="12041" width="1.85546875" style="1" customWidth="1"/>
    <col min="12042" max="12285" width="9.140625" style="1"/>
    <col min="12286" max="12286" width="3.7109375" style="1" customWidth="1"/>
    <col min="12287" max="12287" width="16.7109375" style="1" customWidth="1"/>
    <col min="12288" max="12288" width="15.7109375" style="1" customWidth="1"/>
    <col min="12289" max="12289" width="8.5703125" style="1" customWidth="1"/>
    <col min="12290" max="12293" width="7" style="1" customWidth="1"/>
    <col min="12294" max="12295" width="6.7109375" style="1" customWidth="1"/>
    <col min="12296" max="12296" width="0.5703125" style="1" customWidth="1"/>
    <col min="12297" max="12297" width="1.85546875" style="1" customWidth="1"/>
    <col min="12298" max="12541" width="9.140625" style="1"/>
    <col min="12542" max="12542" width="3.7109375" style="1" customWidth="1"/>
    <col min="12543" max="12543" width="16.7109375" style="1" customWidth="1"/>
    <col min="12544" max="12544" width="15.7109375" style="1" customWidth="1"/>
    <col min="12545" max="12545" width="8.5703125" style="1" customWidth="1"/>
    <col min="12546" max="12549" width="7" style="1" customWidth="1"/>
    <col min="12550" max="12551" width="6.7109375" style="1" customWidth="1"/>
    <col min="12552" max="12552" width="0.5703125" style="1" customWidth="1"/>
    <col min="12553" max="12553" width="1.85546875" style="1" customWidth="1"/>
    <col min="12554" max="12797" width="9.140625" style="1"/>
    <col min="12798" max="12798" width="3.7109375" style="1" customWidth="1"/>
    <col min="12799" max="12799" width="16.7109375" style="1" customWidth="1"/>
    <col min="12800" max="12800" width="15.7109375" style="1" customWidth="1"/>
    <col min="12801" max="12801" width="8.5703125" style="1" customWidth="1"/>
    <col min="12802" max="12805" width="7" style="1" customWidth="1"/>
    <col min="12806" max="12807" width="6.7109375" style="1" customWidth="1"/>
    <col min="12808" max="12808" width="0.5703125" style="1" customWidth="1"/>
    <col min="12809" max="12809" width="1.85546875" style="1" customWidth="1"/>
    <col min="12810" max="13053" width="9.140625" style="1"/>
    <col min="13054" max="13054" width="3.7109375" style="1" customWidth="1"/>
    <col min="13055" max="13055" width="16.7109375" style="1" customWidth="1"/>
    <col min="13056" max="13056" width="15.7109375" style="1" customWidth="1"/>
    <col min="13057" max="13057" width="8.5703125" style="1" customWidth="1"/>
    <col min="13058" max="13061" width="7" style="1" customWidth="1"/>
    <col min="13062" max="13063" width="6.7109375" style="1" customWidth="1"/>
    <col min="13064" max="13064" width="0.5703125" style="1" customWidth="1"/>
    <col min="13065" max="13065" width="1.85546875" style="1" customWidth="1"/>
    <col min="13066" max="13309" width="9.140625" style="1"/>
    <col min="13310" max="13310" width="3.7109375" style="1" customWidth="1"/>
    <col min="13311" max="13311" width="16.7109375" style="1" customWidth="1"/>
    <col min="13312" max="13312" width="15.7109375" style="1" customWidth="1"/>
    <col min="13313" max="13313" width="8.5703125" style="1" customWidth="1"/>
    <col min="13314" max="13317" width="7" style="1" customWidth="1"/>
    <col min="13318" max="13319" width="6.7109375" style="1" customWidth="1"/>
    <col min="13320" max="13320" width="0.5703125" style="1" customWidth="1"/>
    <col min="13321" max="13321" width="1.85546875" style="1" customWidth="1"/>
    <col min="13322" max="13565" width="9.140625" style="1"/>
    <col min="13566" max="13566" width="3.7109375" style="1" customWidth="1"/>
    <col min="13567" max="13567" width="16.7109375" style="1" customWidth="1"/>
    <col min="13568" max="13568" width="15.7109375" style="1" customWidth="1"/>
    <col min="13569" max="13569" width="8.5703125" style="1" customWidth="1"/>
    <col min="13570" max="13573" width="7" style="1" customWidth="1"/>
    <col min="13574" max="13575" width="6.7109375" style="1" customWidth="1"/>
    <col min="13576" max="13576" width="0.5703125" style="1" customWidth="1"/>
    <col min="13577" max="13577" width="1.85546875" style="1" customWidth="1"/>
    <col min="13578" max="13821" width="9.140625" style="1"/>
    <col min="13822" max="13822" width="3.7109375" style="1" customWidth="1"/>
    <col min="13823" max="13823" width="16.7109375" style="1" customWidth="1"/>
    <col min="13824" max="13824" width="15.7109375" style="1" customWidth="1"/>
    <col min="13825" max="13825" width="8.5703125" style="1" customWidth="1"/>
    <col min="13826" max="13829" width="7" style="1" customWidth="1"/>
    <col min="13830" max="13831" width="6.7109375" style="1" customWidth="1"/>
    <col min="13832" max="13832" width="0.5703125" style="1" customWidth="1"/>
    <col min="13833" max="13833" width="1.85546875" style="1" customWidth="1"/>
    <col min="13834" max="14077" width="9.140625" style="1"/>
    <col min="14078" max="14078" width="3.7109375" style="1" customWidth="1"/>
    <col min="14079" max="14079" width="16.7109375" style="1" customWidth="1"/>
    <col min="14080" max="14080" width="15.7109375" style="1" customWidth="1"/>
    <col min="14081" max="14081" width="8.5703125" style="1" customWidth="1"/>
    <col min="14082" max="14085" width="7" style="1" customWidth="1"/>
    <col min="14086" max="14087" width="6.7109375" style="1" customWidth="1"/>
    <col min="14088" max="14088" width="0.5703125" style="1" customWidth="1"/>
    <col min="14089" max="14089" width="1.85546875" style="1" customWidth="1"/>
    <col min="14090" max="14333" width="9.140625" style="1"/>
    <col min="14334" max="14334" width="3.7109375" style="1" customWidth="1"/>
    <col min="14335" max="14335" width="16.7109375" style="1" customWidth="1"/>
    <col min="14336" max="14336" width="15.7109375" style="1" customWidth="1"/>
    <col min="14337" max="14337" width="8.5703125" style="1" customWidth="1"/>
    <col min="14338" max="14341" width="7" style="1" customWidth="1"/>
    <col min="14342" max="14343" width="6.7109375" style="1" customWidth="1"/>
    <col min="14344" max="14344" width="0.5703125" style="1" customWidth="1"/>
    <col min="14345" max="14345" width="1.85546875" style="1" customWidth="1"/>
    <col min="14346" max="14589" width="9.140625" style="1"/>
    <col min="14590" max="14590" width="3.7109375" style="1" customWidth="1"/>
    <col min="14591" max="14591" width="16.7109375" style="1" customWidth="1"/>
    <col min="14592" max="14592" width="15.7109375" style="1" customWidth="1"/>
    <col min="14593" max="14593" width="8.5703125" style="1" customWidth="1"/>
    <col min="14594" max="14597" width="7" style="1" customWidth="1"/>
    <col min="14598" max="14599" width="6.7109375" style="1" customWidth="1"/>
    <col min="14600" max="14600" width="0.5703125" style="1" customWidth="1"/>
    <col min="14601" max="14601" width="1.85546875" style="1" customWidth="1"/>
    <col min="14602" max="14845" width="9.140625" style="1"/>
    <col min="14846" max="14846" width="3.7109375" style="1" customWidth="1"/>
    <col min="14847" max="14847" width="16.7109375" style="1" customWidth="1"/>
    <col min="14848" max="14848" width="15.7109375" style="1" customWidth="1"/>
    <col min="14849" max="14849" width="8.5703125" style="1" customWidth="1"/>
    <col min="14850" max="14853" width="7" style="1" customWidth="1"/>
    <col min="14854" max="14855" width="6.7109375" style="1" customWidth="1"/>
    <col min="14856" max="14856" width="0.5703125" style="1" customWidth="1"/>
    <col min="14857" max="14857" width="1.85546875" style="1" customWidth="1"/>
    <col min="14858" max="15101" width="9.140625" style="1"/>
    <col min="15102" max="15102" width="3.7109375" style="1" customWidth="1"/>
    <col min="15103" max="15103" width="16.7109375" style="1" customWidth="1"/>
    <col min="15104" max="15104" width="15.7109375" style="1" customWidth="1"/>
    <col min="15105" max="15105" width="8.5703125" style="1" customWidth="1"/>
    <col min="15106" max="15109" width="7" style="1" customWidth="1"/>
    <col min="15110" max="15111" width="6.7109375" style="1" customWidth="1"/>
    <col min="15112" max="15112" width="0.5703125" style="1" customWidth="1"/>
    <col min="15113" max="15113" width="1.85546875" style="1" customWidth="1"/>
    <col min="15114" max="15357" width="9.140625" style="1"/>
    <col min="15358" max="15358" width="3.7109375" style="1" customWidth="1"/>
    <col min="15359" max="15359" width="16.7109375" style="1" customWidth="1"/>
    <col min="15360" max="15360" width="15.7109375" style="1" customWidth="1"/>
    <col min="15361" max="15361" width="8.5703125" style="1" customWidth="1"/>
    <col min="15362" max="15365" width="7" style="1" customWidth="1"/>
    <col min="15366" max="15367" width="6.7109375" style="1" customWidth="1"/>
    <col min="15368" max="15368" width="0.5703125" style="1" customWidth="1"/>
    <col min="15369" max="15369" width="1.85546875" style="1" customWidth="1"/>
    <col min="15370" max="15613" width="9.140625" style="1"/>
    <col min="15614" max="15614" width="3.7109375" style="1" customWidth="1"/>
    <col min="15615" max="15615" width="16.7109375" style="1" customWidth="1"/>
    <col min="15616" max="15616" width="15.7109375" style="1" customWidth="1"/>
    <col min="15617" max="15617" width="8.5703125" style="1" customWidth="1"/>
    <col min="15618" max="15621" width="7" style="1" customWidth="1"/>
    <col min="15622" max="15623" width="6.7109375" style="1" customWidth="1"/>
    <col min="15624" max="15624" width="0.5703125" style="1" customWidth="1"/>
    <col min="15625" max="15625" width="1.85546875" style="1" customWidth="1"/>
    <col min="15626" max="15869" width="9.140625" style="1"/>
    <col min="15870" max="15870" width="3.7109375" style="1" customWidth="1"/>
    <col min="15871" max="15871" width="16.7109375" style="1" customWidth="1"/>
    <col min="15872" max="15872" width="15.7109375" style="1" customWidth="1"/>
    <col min="15873" max="15873" width="8.5703125" style="1" customWidth="1"/>
    <col min="15874" max="15877" width="7" style="1" customWidth="1"/>
    <col min="15878" max="15879" width="6.7109375" style="1" customWidth="1"/>
    <col min="15880" max="15880" width="0.5703125" style="1" customWidth="1"/>
    <col min="15881" max="15881" width="1.85546875" style="1" customWidth="1"/>
    <col min="15882" max="16125" width="9.140625" style="1"/>
    <col min="16126" max="16126" width="3.7109375" style="1" customWidth="1"/>
    <col min="16127" max="16127" width="16.7109375" style="1" customWidth="1"/>
    <col min="16128" max="16128" width="15.7109375" style="1" customWidth="1"/>
    <col min="16129" max="16129" width="8.5703125" style="1" customWidth="1"/>
    <col min="16130" max="16133" width="7" style="1" customWidth="1"/>
    <col min="16134" max="16135" width="6.7109375" style="1" customWidth="1"/>
    <col min="16136" max="16136" width="0.5703125" style="1" customWidth="1"/>
    <col min="16137" max="16137" width="1.85546875" style="1" customWidth="1"/>
    <col min="16138" max="16384" width="9.140625" style="1"/>
  </cols>
  <sheetData>
    <row r="1" spans="1:19" ht="15" customHeight="1" x14ac:dyDescent="0.2">
      <c r="B1" s="2" t="s">
        <v>111</v>
      </c>
      <c r="C1" s="2"/>
      <c r="D1" s="31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</row>
    <row r="2" spans="1:19" ht="18.75" customHeight="1" x14ac:dyDescent="0.2">
      <c r="A2" s="222" t="s">
        <v>124</v>
      </c>
      <c r="B2" s="222"/>
      <c r="C2" s="222"/>
      <c r="D2" s="222"/>
      <c r="E2" s="222"/>
      <c r="F2" s="222"/>
      <c r="G2" s="222"/>
      <c r="H2" s="222"/>
      <c r="I2" s="222"/>
      <c r="J2" s="222"/>
      <c r="K2" s="222"/>
      <c r="L2" s="222"/>
      <c r="M2" s="222"/>
      <c r="N2" s="222"/>
      <c r="O2" s="222"/>
      <c r="P2" s="222"/>
      <c r="Q2" s="222"/>
      <c r="R2" s="222"/>
      <c r="S2" s="222"/>
    </row>
    <row r="3" spans="1:19" ht="14.25" customHeight="1" x14ac:dyDescent="0.2">
      <c r="H3" s="34"/>
      <c r="I3" s="231" t="s">
        <v>122</v>
      </c>
      <c r="J3" s="231"/>
      <c r="K3" s="231"/>
      <c r="L3" s="231"/>
      <c r="M3" s="231"/>
      <c r="N3" s="231"/>
      <c r="O3" s="231"/>
      <c r="P3" s="231"/>
      <c r="Q3" s="231"/>
      <c r="R3" s="231"/>
      <c r="S3" s="231"/>
    </row>
    <row r="4" spans="1:19" s="5" customFormat="1" ht="15" customHeight="1" x14ac:dyDescent="0.2">
      <c r="A4" s="224" t="s">
        <v>1</v>
      </c>
      <c r="B4" s="199" t="s">
        <v>2</v>
      </c>
      <c r="C4" s="199"/>
      <c r="D4" s="205" t="s">
        <v>3</v>
      </c>
      <c r="E4" s="225">
        <v>2008</v>
      </c>
      <c r="F4" s="225">
        <v>2009</v>
      </c>
      <c r="G4" s="225">
        <v>2010</v>
      </c>
      <c r="H4" s="225">
        <v>2011</v>
      </c>
      <c r="I4" s="225">
        <v>2012</v>
      </c>
      <c r="J4" s="225">
        <v>2013</v>
      </c>
      <c r="K4" s="225">
        <v>2014</v>
      </c>
      <c r="L4" s="225">
        <v>2015</v>
      </c>
      <c r="M4" s="225">
        <v>2016</v>
      </c>
      <c r="N4" s="225">
        <v>2017</v>
      </c>
      <c r="O4" s="226">
        <v>2018</v>
      </c>
      <c r="P4" s="226">
        <v>2019</v>
      </c>
      <c r="Q4" s="226">
        <v>2020</v>
      </c>
      <c r="R4" s="269" t="s">
        <v>123</v>
      </c>
      <c r="S4" s="217"/>
    </row>
    <row r="5" spans="1:19" s="5" customFormat="1" ht="15" customHeight="1" x14ac:dyDescent="0.2">
      <c r="A5" s="224"/>
      <c r="B5" s="199"/>
      <c r="C5" s="199"/>
      <c r="D5" s="205"/>
      <c r="E5" s="225"/>
      <c r="F5" s="225"/>
      <c r="G5" s="225"/>
      <c r="H5" s="225"/>
      <c r="I5" s="225"/>
      <c r="J5" s="225"/>
      <c r="K5" s="225"/>
      <c r="L5" s="225"/>
      <c r="M5" s="225"/>
      <c r="N5" s="270"/>
      <c r="O5" s="268"/>
      <c r="P5" s="268"/>
      <c r="Q5" s="268"/>
      <c r="R5" s="149" t="s">
        <v>4</v>
      </c>
      <c r="S5" s="123" t="s">
        <v>5</v>
      </c>
    </row>
    <row r="6" spans="1:19" s="5" customFormat="1" ht="13.5" customHeight="1" x14ac:dyDescent="0.2">
      <c r="A6" s="122">
        <v>1</v>
      </c>
      <c r="B6" s="199" t="s">
        <v>6</v>
      </c>
      <c r="C6" s="199"/>
      <c r="D6" s="120" t="s">
        <v>7</v>
      </c>
      <c r="E6" s="49">
        <v>3</v>
      </c>
      <c r="F6" s="49">
        <v>3</v>
      </c>
      <c r="G6" s="15">
        <v>3</v>
      </c>
      <c r="H6" s="15">
        <v>3</v>
      </c>
      <c r="I6" s="15">
        <v>3</v>
      </c>
      <c r="J6" s="15">
        <v>4</v>
      </c>
      <c r="K6" s="15">
        <v>4</v>
      </c>
      <c r="L6" s="15">
        <v>4</v>
      </c>
      <c r="M6" s="15">
        <v>4</v>
      </c>
      <c r="N6" s="15">
        <v>4</v>
      </c>
      <c r="O6" s="148">
        <v>4</v>
      </c>
      <c r="P6" s="148">
        <v>4</v>
      </c>
      <c r="Q6" s="176">
        <v>4</v>
      </c>
      <c r="R6" s="147">
        <f>Q6-P6</f>
        <v>0</v>
      </c>
      <c r="S6" s="127">
        <f>Q6/P6*100</f>
        <v>100</v>
      </c>
    </row>
    <row r="7" spans="1:19" s="5" customFormat="1" ht="13.5" customHeight="1" x14ac:dyDescent="0.2">
      <c r="A7" s="122">
        <v>2</v>
      </c>
      <c r="B7" s="199" t="s">
        <v>8</v>
      </c>
      <c r="C7" s="199"/>
      <c r="D7" s="120" t="s">
        <v>9</v>
      </c>
      <c r="E7" s="49">
        <v>2135</v>
      </c>
      <c r="F7" s="49">
        <v>2135</v>
      </c>
      <c r="G7" s="49">
        <v>2135</v>
      </c>
      <c r="H7" s="49">
        <v>2135</v>
      </c>
      <c r="I7" s="49">
        <v>2135</v>
      </c>
      <c r="J7" s="49">
        <v>2135</v>
      </c>
      <c r="K7" s="49">
        <v>2135</v>
      </c>
      <c r="L7" s="49">
        <v>2135</v>
      </c>
      <c r="M7" s="49">
        <v>2135</v>
      </c>
      <c r="N7" s="49">
        <v>2135</v>
      </c>
      <c r="O7" s="49">
        <v>2135</v>
      </c>
      <c r="P7" s="49">
        <v>2135</v>
      </c>
      <c r="Q7" s="35">
        <v>2135</v>
      </c>
      <c r="R7" s="147">
        <f t="shared" ref="R7:R70" si="0">Q7-P7</f>
        <v>0</v>
      </c>
      <c r="S7" s="127">
        <f t="shared" ref="S7:S70" si="1">Q7/P7*100</f>
        <v>100</v>
      </c>
    </row>
    <row r="8" spans="1:19" s="5" customFormat="1" ht="13.5" customHeight="1" x14ac:dyDescent="0.2">
      <c r="A8" s="122">
        <v>3</v>
      </c>
      <c r="B8" s="199" t="s">
        <v>10</v>
      </c>
      <c r="C8" s="199"/>
      <c r="D8" s="120" t="s">
        <v>11</v>
      </c>
      <c r="E8" s="49">
        <v>140</v>
      </c>
      <c r="F8" s="49">
        <v>140</v>
      </c>
      <c r="G8" s="49">
        <v>140</v>
      </c>
      <c r="H8" s="49">
        <v>140</v>
      </c>
      <c r="I8" s="49">
        <v>140</v>
      </c>
      <c r="J8" s="49">
        <v>140</v>
      </c>
      <c r="K8" s="49">
        <v>140</v>
      </c>
      <c r="L8" s="49">
        <v>140</v>
      </c>
      <c r="M8" s="49">
        <v>140</v>
      </c>
      <c r="N8" s="49">
        <v>140</v>
      </c>
      <c r="O8" s="49">
        <v>140</v>
      </c>
      <c r="P8" s="49">
        <v>140</v>
      </c>
      <c r="Q8" s="35">
        <v>140</v>
      </c>
      <c r="R8" s="147">
        <f t="shared" si="0"/>
        <v>0</v>
      </c>
      <c r="S8" s="127">
        <f t="shared" si="1"/>
        <v>100</v>
      </c>
    </row>
    <row r="9" spans="1:19" s="5" customFormat="1" ht="18" customHeight="1" x14ac:dyDescent="0.2">
      <c r="A9" s="8">
        <v>4</v>
      </c>
      <c r="B9" s="209" t="s">
        <v>12</v>
      </c>
      <c r="C9" s="209"/>
      <c r="D9" s="9" t="s">
        <v>13</v>
      </c>
      <c r="E9" s="50">
        <v>708</v>
      </c>
      <c r="F9" s="50">
        <v>727</v>
      </c>
      <c r="G9" s="50">
        <v>725</v>
      </c>
      <c r="H9" s="50">
        <v>737</v>
      </c>
      <c r="I9" s="50">
        <v>738</v>
      </c>
      <c r="J9" s="50">
        <v>724</v>
      </c>
      <c r="K9" s="50">
        <v>720</v>
      </c>
      <c r="L9" s="50">
        <v>735</v>
      </c>
      <c r="M9" s="50">
        <v>755</v>
      </c>
      <c r="N9" s="108">
        <f>N10+N11</f>
        <v>764</v>
      </c>
      <c r="O9" s="108">
        <v>766</v>
      </c>
      <c r="P9" s="108">
        <v>764</v>
      </c>
      <c r="Q9" s="10">
        <f t="shared" ref="Q9" si="2">Q10+Q11</f>
        <v>750</v>
      </c>
      <c r="R9" s="147">
        <f t="shared" si="0"/>
        <v>-14</v>
      </c>
      <c r="S9" s="127">
        <f t="shared" si="1"/>
        <v>98.167539267015698</v>
      </c>
    </row>
    <row r="10" spans="1:19" s="5" customFormat="1" ht="13.5" customHeight="1" x14ac:dyDescent="0.2">
      <c r="A10" s="122">
        <v>5</v>
      </c>
      <c r="B10" s="199" t="s">
        <v>14</v>
      </c>
      <c r="C10" s="199"/>
      <c r="D10" s="120" t="s">
        <v>13</v>
      </c>
      <c r="E10" s="49">
        <v>335</v>
      </c>
      <c r="F10" s="49">
        <v>339</v>
      </c>
      <c r="G10" s="49">
        <v>329</v>
      </c>
      <c r="H10" s="49">
        <v>332</v>
      </c>
      <c r="I10" s="49">
        <v>428</v>
      </c>
      <c r="J10" s="49">
        <v>378</v>
      </c>
      <c r="K10" s="49">
        <v>356</v>
      </c>
      <c r="L10" s="49">
        <v>319</v>
      </c>
      <c r="M10" s="49">
        <v>323</v>
      </c>
      <c r="N10" s="66">
        <v>323</v>
      </c>
      <c r="O10" s="66">
        <v>324</v>
      </c>
      <c r="P10" s="66">
        <v>325</v>
      </c>
      <c r="Q10" s="7">
        <v>316</v>
      </c>
      <c r="R10" s="147">
        <f t="shared" si="0"/>
        <v>-9</v>
      </c>
      <c r="S10" s="127">
        <f t="shared" si="1"/>
        <v>97.230769230769226</v>
      </c>
    </row>
    <row r="11" spans="1:19" s="5" customFormat="1" ht="13.5" customHeight="1" x14ac:dyDescent="0.2">
      <c r="A11" s="122">
        <v>6</v>
      </c>
      <c r="B11" s="199" t="s">
        <v>15</v>
      </c>
      <c r="C11" s="199"/>
      <c r="D11" s="120" t="s">
        <v>13</v>
      </c>
      <c r="E11" s="49">
        <v>373</v>
      </c>
      <c r="F11" s="49">
        <v>388</v>
      </c>
      <c r="G11" s="49">
        <v>396</v>
      </c>
      <c r="H11" s="49">
        <v>405</v>
      </c>
      <c r="I11" s="49">
        <v>310</v>
      </c>
      <c r="J11" s="49">
        <v>346</v>
      </c>
      <c r="K11" s="49">
        <v>364</v>
      </c>
      <c r="L11" s="49">
        <v>416</v>
      </c>
      <c r="M11" s="49">
        <v>432</v>
      </c>
      <c r="N11" s="66">
        <v>441</v>
      </c>
      <c r="O11" s="66">
        <v>442</v>
      </c>
      <c r="P11" s="66">
        <v>439</v>
      </c>
      <c r="Q11" s="7">
        <v>434</v>
      </c>
      <c r="R11" s="147">
        <f t="shared" si="0"/>
        <v>-5</v>
      </c>
      <c r="S11" s="127">
        <f t="shared" si="1"/>
        <v>98.861047835990888</v>
      </c>
    </row>
    <row r="12" spans="1:19" s="5" customFormat="1" ht="13.5" customHeight="1" x14ac:dyDescent="0.2">
      <c r="A12" s="122">
        <v>7</v>
      </c>
      <c r="B12" s="199" t="s">
        <v>16</v>
      </c>
      <c r="C12" s="199"/>
      <c r="D12" s="120" t="s">
        <v>17</v>
      </c>
      <c r="E12" s="51">
        <f t="shared" ref="E12:N12" si="3">E11/E9*100</f>
        <v>52.683615819209038</v>
      </c>
      <c r="F12" s="51">
        <v>53.370013755158183</v>
      </c>
      <c r="G12" s="51">
        <f t="shared" si="3"/>
        <v>54.620689655172413</v>
      </c>
      <c r="H12" s="51">
        <f t="shared" si="3"/>
        <v>54.952510176390781</v>
      </c>
      <c r="I12" s="51">
        <f t="shared" si="3"/>
        <v>42.005420054200542</v>
      </c>
      <c r="J12" s="51">
        <f t="shared" si="3"/>
        <v>47.790055248618785</v>
      </c>
      <c r="K12" s="51">
        <f t="shared" si="3"/>
        <v>50.555555555555557</v>
      </c>
      <c r="L12" s="51">
        <f t="shared" si="3"/>
        <v>56.598639455782319</v>
      </c>
      <c r="M12" s="51">
        <f t="shared" si="3"/>
        <v>57.218543046357617</v>
      </c>
      <c r="N12" s="105">
        <f t="shared" si="3"/>
        <v>57.722513089005233</v>
      </c>
      <c r="O12" s="105">
        <v>59.4</v>
      </c>
      <c r="P12" s="105">
        <v>58.6</v>
      </c>
      <c r="Q12" s="14">
        <f t="shared" ref="Q12" si="4">Q11/Q9*100</f>
        <v>57.866666666666667</v>
      </c>
      <c r="R12" s="147">
        <f t="shared" si="0"/>
        <v>-0.73333333333333428</v>
      </c>
      <c r="S12" s="127">
        <f t="shared" si="1"/>
        <v>98.748577929465299</v>
      </c>
    </row>
    <row r="13" spans="1:19" s="5" customFormat="1" ht="13.5" customHeight="1" x14ac:dyDescent="0.2">
      <c r="A13" s="122">
        <v>8</v>
      </c>
      <c r="B13" s="199" t="s">
        <v>18</v>
      </c>
      <c r="C13" s="199"/>
      <c r="D13" s="120" t="s">
        <v>13</v>
      </c>
      <c r="E13" s="49">
        <v>200</v>
      </c>
      <c r="F13" s="49">
        <v>188</v>
      </c>
      <c r="G13" s="15">
        <v>187</v>
      </c>
      <c r="H13" s="15">
        <v>187</v>
      </c>
      <c r="I13" s="15">
        <v>231</v>
      </c>
      <c r="J13" s="15">
        <v>226</v>
      </c>
      <c r="K13" s="15">
        <v>225</v>
      </c>
      <c r="L13" s="15">
        <f>735-491</f>
        <v>244</v>
      </c>
      <c r="M13" s="15">
        <f>755-501</f>
        <v>254</v>
      </c>
      <c r="N13" s="66">
        <v>252</v>
      </c>
      <c r="O13" s="66"/>
      <c r="P13" s="66"/>
      <c r="Q13" s="7">
        <v>259</v>
      </c>
      <c r="R13" s="147">
        <f t="shared" si="0"/>
        <v>259</v>
      </c>
      <c r="S13" s="127" t="e">
        <f t="shared" si="1"/>
        <v>#DIV/0!</v>
      </c>
    </row>
    <row r="14" spans="1:19" s="5" customFormat="1" ht="13.5" customHeight="1" x14ac:dyDescent="0.2">
      <c r="A14" s="122">
        <v>9</v>
      </c>
      <c r="B14" s="213" t="s">
        <v>19</v>
      </c>
      <c r="C14" s="213"/>
      <c r="D14" s="120" t="s">
        <v>17</v>
      </c>
      <c r="E14" s="51">
        <f t="shared" ref="E14:N14" si="5">E13/E9*100</f>
        <v>28.248587570621471</v>
      </c>
      <c r="F14" s="51">
        <v>25.859697386519947</v>
      </c>
      <c r="G14" s="51">
        <f t="shared" si="5"/>
        <v>25.793103448275861</v>
      </c>
      <c r="H14" s="51">
        <f t="shared" si="5"/>
        <v>25.373134328358208</v>
      </c>
      <c r="I14" s="51">
        <f t="shared" si="5"/>
        <v>31.300813008130078</v>
      </c>
      <c r="J14" s="51">
        <f t="shared" si="5"/>
        <v>31.215469613259668</v>
      </c>
      <c r="K14" s="51">
        <f t="shared" si="5"/>
        <v>31.25</v>
      </c>
      <c r="L14" s="51">
        <f t="shared" si="5"/>
        <v>33.197278911564624</v>
      </c>
      <c r="M14" s="51">
        <f t="shared" si="5"/>
        <v>33.642384105960268</v>
      </c>
      <c r="N14" s="12">
        <f t="shared" si="5"/>
        <v>32.984293193717278</v>
      </c>
      <c r="O14" s="12"/>
      <c r="P14" s="12"/>
      <c r="Q14" s="37">
        <f t="shared" ref="Q14" si="6">Q13/Q9*100</f>
        <v>34.533333333333331</v>
      </c>
      <c r="R14" s="147">
        <f t="shared" si="0"/>
        <v>34.533333333333331</v>
      </c>
      <c r="S14" s="127" t="e">
        <f t="shared" si="1"/>
        <v>#DIV/0!</v>
      </c>
    </row>
    <row r="15" spans="1:19" s="5" customFormat="1" ht="24.75" customHeight="1" x14ac:dyDescent="0.2">
      <c r="A15" s="122">
        <v>10</v>
      </c>
      <c r="B15" s="199" t="s">
        <v>20</v>
      </c>
      <c r="C15" s="199"/>
      <c r="D15" s="120" t="s">
        <v>13</v>
      </c>
      <c r="E15" s="49">
        <v>332</v>
      </c>
      <c r="F15" s="49">
        <v>315</v>
      </c>
      <c r="G15" s="15">
        <v>304</v>
      </c>
      <c r="H15" s="15">
        <v>297</v>
      </c>
      <c r="I15" s="15">
        <v>327</v>
      </c>
      <c r="J15" s="15">
        <v>325</v>
      </c>
      <c r="K15" s="15">
        <v>317</v>
      </c>
      <c r="L15" s="15">
        <v>388</v>
      </c>
      <c r="M15" s="15">
        <v>403</v>
      </c>
      <c r="N15" s="66">
        <v>403</v>
      </c>
      <c r="O15" s="66"/>
      <c r="P15" s="66"/>
      <c r="Q15" s="7">
        <v>413</v>
      </c>
      <c r="R15" s="147">
        <f t="shared" si="0"/>
        <v>413</v>
      </c>
      <c r="S15" s="127" t="e">
        <f t="shared" si="1"/>
        <v>#DIV/0!</v>
      </c>
    </row>
    <row r="16" spans="1:19" s="5" customFormat="1" ht="13.5" customHeight="1" x14ac:dyDescent="0.2">
      <c r="A16" s="122">
        <v>11</v>
      </c>
      <c r="B16" s="213" t="s">
        <v>19</v>
      </c>
      <c r="C16" s="213"/>
      <c r="D16" s="120" t="s">
        <v>17</v>
      </c>
      <c r="E16" s="51">
        <f t="shared" ref="E16:N16" si="7">E15/E9*100</f>
        <v>46.89265536723164</v>
      </c>
      <c r="F16" s="51">
        <v>43.328748280605225</v>
      </c>
      <c r="G16" s="51">
        <f t="shared" si="7"/>
        <v>41.931034482758619</v>
      </c>
      <c r="H16" s="51">
        <f t="shared" si="7"/>
        <v>40.298507462686565</v>
      </c>
      <c r="I16" s="51">
        <f t="shared" si="7"/>
        <v>44.308943089430898</v>
      </c>
      <c r="J16" s="51">
        <f t="shared" si="7"/>
        <v>44.889502762430936</v>
      </c>
      <c r="K16" s="51">
        <f t="shared" si="7"/>
        <v>44.027777777777779</v>
      </c>
      <c r="L16" s="51">
        <f t="shared" si="7"/>
        <v>52.789115646258502</v>
      </c>
      <c r="M16" s="51">
        <f t="shared" si="7"/>
        <v>53.377483443708606</v>
      </c>
      <c r="N16" s="12">
        <f t="shared" si="7"/>
        <v>52.748691099476439</v>
      </c>
      <c r="O16" s="12"/>
      <c r="P16" s="12"/>
      <c r="Q16" s="37">
        <f t="shared" ref="Q16" si="8">Q15/Q9*100</f>
        <v>55.066666666666663</v>
      </c>
      <c r="R16" s="147">
        <f t="shared" si="0"/>
        <v>55.066666666666663</v>
      </c>
      <c r="S16" s="127" t="e">
        <f t="shared" si="1"/>
        <v>#DIV/0!</v>
      </c>
    </row>
    <row r="17" spans="1:21" s="5" customFormat="1" ht="13.5" customHeight="1" x14ac:dyDescent="0.2">
      <c r="A17" s="122">
        <v>12</v>
      </c>
      <c r="B17" s="199" t="s">
        <v>21</v>
      </c>
      <c r="C17" s="199"/>
      <c r="D17" s="120" t="s">
        <v>13</v>
      </c>
      <c r="E17" s="49">
        <v>199</v>
      </c>
      <c r="F17" s="49">
        <v>219</v>
      </c>
      <c r="G17" s="15">
        <v>237</v>
      </c>
      <c r="H17" s="15">
        <v>235</v>
      </c>
      <c r="I17" s="15">
        <v>283</v>
      </c>
      <c r="J17" s="15">
        <v>286</v>
      </c>
      <c r="K17" s="15">
        <v>295</v>
      </c>
      <c r="L17" s="109"/>
      <c r="M17" s="15">
        <f>823-447</f>
        <v>376</v>
      </c>
      <c r="N17" s="66">
        <v>377</v>
      </c>
      <c r="O17" s="66"/>
      <c r="P17" s="66"/>
      <c r="Q17" s="7">
        <v>482</v>
      </c>
      <c r="R17" s="147">
        <f t="shared" si="0"/>
        <v>482</v>
      </c>
      <c r="S17" s="127" t="e">
        <f t="shared" si="1"/>
        <v>#DIV/0!</v>
      </c>
    </row>
    <row r="18" spans="1:21" s="5" customFormat="1" ht="13.5" customHeight="1" x14ac:dyDescent="0.2">
      <c r="A18" s="122">
        <v>13</v>
      </c>
      <c r="B18" s="213" t="s">
        <v>19</v>
      </c>
      <c r="C18" s="213"/>
      <c r="D18" s="120" t="s">
        <v>17</v>
      </c>
      <c r="E18" s="51">
        <f t="shared" ref="E18:N18" si="9">E17/E9*100</f>
        <v>28.10734463276836</v>
      </c>
      <c r="F18" s="51">
        <v>30.12379642365887</v>
      </c>
      <c r="G18" s="51">
        <f t="shared" si="9"/>
        <v>32.689655172413794</v>
      </c>
      <c r="H18" s="51">
        <f t="shared" si="9"/>
        <v>31.886024423337854</v>
      </c>
      <c r="I18" s="51">
        <f t="shared" si="9"/>
        <v>38.346883468834683</v>
      </c>
      <c r="J18" s="51">
        <f t="shared" si="9"/>
        <v>39.502762430939228</v>
      </c>
      <c r="K18" s="51">
        <f t="shared" si="9"/>
        <v>40.972222222222221</v>
      </c>
      <c r="L18" s="51">
        <f t="shared" si="9"/>
        <v>0</v>
      </c>
      <c r="M18" s="51">
        <f t="shared" si="9"/>
        <v>49.801324503311257</v>
      </c>
      <c r="N18" s="12">
        <f t="shared" si="9"/>
        <v>49.345549738219894</v>
      </c>
      <c r="O18" s="12"/>
      <c r="P18" s="12"/>
      <c r="Q18" s="37">
        <f t="shared" ref="Q18" si="10">Q17/Q9*100</f>
        <v>64.266666666666666</v>
      </c>
      <c r="R18" s="147">
        <f t="shared" si="0"/>
        <v>64.266666666666666</v>
      </c>
      <c r="S18" s="127" t="e">
        <f t="shared" si="1"/>
        <v>#DIV/0!</v>
      </c>
    </row>
    <row r="19" spans="1:21" s="5" customFormat="1" ht="18" customHeight="1" x14ac:dyDescent="0.2">
      <c r="A19" s="8">
        <v>14</v>
      </c>
      <c r="B19" s="209" t="s">
        <v>22</v>
      </c>
      <c r="C19" s="209"/>
      <c r="D19" s="9" t="s">
        <v>23</v>
      </c>
      <c r="E19" s="50">
        <v>2339</v>
      </c>
      <c r="F19" s="50">
        <v>2404</v>
      </c>
      <c r="G19" s="50">
        <v>2387</v>
      </c>
      <c r="H19" s="50">
        <v>2386</v>
      </c>
      <c r="I19" s="50">
        <v>2391</v>
      </c>
      <c r="J19" s="50">
        <v>2342</v>
      </c>
      <c r="K19" s="50">
        <v>2360</v>
      </c>
      <c r="L19" s="50">
        <v>2398</v>
      </c>
      <c r="M19" s="50">
        <v>2468</v>
      </c>
      <c r="N19" s="22">
        <f t="shared" ref="N19:O19" si="11">N20+N21</f>
        <v>2468</v>
      </c>
      <c r="O19" s="22">
        <f t="shared" si="11"/>
        <v>2488</v>
      </c>
      <c r="P19" s="22">
        <v>2483</v>
      </c>
      <c r="Q19" s="38">
        <f t="shared" ref="Q19" si="12">Q20+Q21</f>
        <v>2514</v>
      </c>
      <c r="R19" s="147">
        <f t="shared" si="0"/>
        <v>31</v>
      </c>
      <c r="S19" s="127">
        <f t="shared" si="1"/>
        <v>101.24848973016512</v>
      </c>
    </row>
    <row r="20" spans="1:21" s="5" customFormat="1" ht="13.5" customHeight="1" x14ac:dyDescent="0.2">
      <c r="A20" s="122">
        <v>15</v>
      </c>
      <c r="B20" s="199" t="s">
        <v>24</v>
      </c>
      <c r="C20" s="199"/>
      <c r="D20" s="120" t="s">
        <v>23</v>
      </c>
      <c r="E20" s="49">
        <v>1143</v>
      </c>
      <c r="F20" s="49">
        <v>1168</v>
      </c>
      <c r="G20" s="49">
        <v>1168</v>
      </c>
      <c r="H20" s="49">
        <v>1179</v>
      </c>
      <c r="I20" s="49">
        <v>1190</v>
      </c>
      <c r="J20" s="49">
        <v>1148</v>
      </c>
      <c r="K20" s="49">
        <v>1165</v>
      </c>
      <c r="L20" s="49">
        <v>1197</v>
      </c>
      <c r="M20" s="49">
        <v>1236</v>
      </c>
      <c r="N20" s="49">
        <v>1237</v>
      </c>
      <c r="O20" s="49">
        <v>1245</v>
      </c>
      <c r="P20" s="49">
        <v>1239</v>
      </c>
      <c r="Q20" s="35">
        <v>1257</v>
      </c>
      <c r="R20" s="147">
        <f t="shared" si="0"/>
        <v>18</v>
      </c>
      <c r="S20" s="127">
        <f t="shared" si="1"/>
        <v>101.45278450363196</v>
      </c>
    </row>
    <row r="21" spans="1:21" s="5" customFormat="1" ht="13.5" customHeight="1" x14ac:dyDescent="0.2">
      <c r="A21" s="122">
        <v>16</v>
      </c>
      <c r="B21" s="199" t="s">
        <v>25</v>
      </c>
      <c r="C21" s="199"/>
      <c r="D21" s="120" t="s">
        <v>23</v>
      </c>
      <c r="E21" s="49">
        <v>1196</v>
      </c>
      <c r="F21" s="49">
        <v>1236</v>
      </c>
      <c r="G21" s="49">
        <v>1219</v>
      </c>
      <c r="H21" s="49">
        <v>1207</v>
      </c>
      <c r="I21" s="49">
        <v>1201</v>
      </c>
      <c r="J21" s="49">
        <v>1194</v>
      </c>
      <c r="K21" s="49">
        <v>1195</v>
      </c>
      <c r="L21" s="49">
        <v>1201</v>
      </c>
      <c r="M21" s="49">
        <v>1232</v>
      </c>
      <c r="N21" s="49">
        <v>1231</v>
      </c>
      <c r="O21" s="49">
        <v>1243</v>
      </c>
      <c r="P21" s="49">
        <v>1244</v>
      </c>
      <c r="Q21" s="35">
        <v>1257</v>
      </c>
      <c r="R21" s="147">
        <f t="shared" si="0"/>
        <v>13</v>
      </c>
      <c r="S21" s="127">
        <f t="shared" si="1"/>
        <v>101.04501607717043</v>
      </c>
    </row>
    <row r="22" spans="1:21" s="5" customFormat="1" ht="13.5" customHeight="1" x14ac:dyDescent="0.2">
      <c r="A22" s="122">
        <v>17</v>
      </c>
      <c r="B22" s="199" t="s">
        <v>26</v>
      </c>
      <c r="C22" s="199"/>
      <c r="D22" s="120" t="s">
        <v>23</v>
      </c>
      <c r="E22" s="49">
        <v>1063</v>
      </c>
      <c r="F22" s="49">
        <v>1106</v>
      </c>
      <c r="G22" s="49">
        <v>1070</v>
      </c>
      <c r="H22" s="49">
        <v>1055</v>
      </c>
      <c r="I22" s="49">
        <v>1349</v>
      </c>
      <c r="J22" s="49">
        <v>1184</v>
      </c>
      <c r="K22" s="49">
        <v>1118</v>
      </c>
      <c r="L22" s="49">
        <v>992</v>
      </c>
      <c r="M22" s="49">
        <v>1013</v>
      </c>
      <c r="N22" s="49">
        <v>1004</v>
      </c>
      <c r="O22" s="49">
        <v>1009</v>
      </c>
      <c r="P22" s="49">
        <v>1029</v>
      </c>
      <c r="Q22" s="35">
        <v>1032</v>
      </c>
      <c r="R22" s="147">
        <f t="shared" si="0"/>
        <v>3</v>
      </c>
      <c r="S22" s="127">
        <f t="shared" si="1"/>
        <v>100.29154518950438</v>
      </c>
      <c r="U22" s="118"/>
    </row>
    <row r="23" spans="1:21" s="5" customFormat="1" ht="13.5" customHeight="1" x14ac:dyDescent="0.2">
      <c r="A23" s="122">
        <v>18</v>
      </c>
      <c r="B23" s="212" t="s">
        <v>15</v>
      </c>
      <c r="C23" s="212"/>
      <c r="D23" s="120" t="s">
        <v>23</v>
      </c>
      <c r="E23" s="49">
        <f>E19-E22</f>
        <v>1276</v>
      </c>
      <c r="F23" s="49">
        <v>1298</v>
      </c>
      <c r="G23" s="49">
        <f>G19-G22</f>
        <v>1317</v>
      </c>
      <c r="H23" s="49">
        <v>1331</v>
      </c>
      <c r="I23" s="49">
        <v>1042</v>
      </c>
      <c r="J23" s="49">
        <v>1158</v>
      </c>
      <c r="K23" s="49">
        <v>1242</v>
      </c>
      <c r="L23" s="49">
        <v>1406</v>
      </c>
      <c r="M23" s="49">
        <v>1455</v>
      </c>
      <c r="N23" s="49">
        <v>1464</v>
      </c>
      <c r="O23" s="49">
        <v>1479</v>
      </c>
      <c r="P23" s="49">
        <v>1454</v>
      </c>
      <c r="Q23" s="35">
        <v>1482</v>
      </c>
      <c r="R23" s="147">
        <f t="shared" si="0"/>
        <v>28</v>
      </c>
      <c r="S23" s="127">
        <f t="shared" si="1"/>
        <v>101.92572214580468</v>
      </c>
    </row>
    <row r="24" spans="1:21" s="5" customFormat="1" ht="13.5" customHeight="1" x14ac:dyDescent="0.2">
      <c r="A24" s="122">
        <v>19</v>
      </c>
      <c r="B24" s="199" t="s">
        <v>27</v>
      </c>
      <c r="C24" s="199"/>
      <c r="D24" s="120" t="s">
        <v>23</v>
      </c>
      <c r="E24" s="49">
        <f>E19-E25-E26</f>
        <v>674</v>
      </c>
      <c r="F24" s="49">
        <v>646</v>
      </c>
      <c r="G24" s="49">
        <f>G19-G25-G26</f>
        <v>641</v>
      </c>
      <c r="H24" s="49">
        <f>H19-H25-H26</f>
        <v>641</v>
      </c>
      <c r="I24" s="49">
        <v>639</v>
      </c>
      <c r="J24" s="49">
        <v>638</v>
      </c>
      <c r="K24" s="49">
        <v>646</v>
      </c>
      <c r="L24" s="49">
        <v>680</v>
      </c>
      <c r="M24" s="49">
        <v>693</v>
      </c>
      <c r="N24" s="49">
        <v>691</v>
      </c>
      <c r="O24" s="49">
        <v>698</v>
      </c>
      <c r="P24" s="49">
        <v>697</v>
      </c>
      <c r="Q24" s="35">
        <v>717</v>
      </c>
      <c r="R24" s="147">
        <f t="shared" si="0"/>
        <v>20</v>
      </c>
      <c r="S24" s="127">
        <f t="shared" si="1"/>
        <v>102.86944045911048</v>
      </c>
      <c r="U24" s="118"/>
    </row>
    <row r="25" spans="1:21" s="5" customFormat="1" ht="13.5" customHeight="1" x14ac:dyDescent="0.2">
      <c r="A25" s="122">
        <v>20</v>
      </c>
      <c r="B25" s="211" t="s">
        <v>28</v>
      </c>
      <c r="C25" s="211"/>
      <c r="D25" s="120" t="s">
        <v>23</v>
      </c>
      <c r="E25" s="49">
        <v>1528</v>
      </c>
      <c r="F25" s="49">
        <v>1616</v>
      </c>
      <c r="G25" s="49">
        <v>1612</v>
      </c>
      <c r="H25" s="49">
        <v>1611</v>
      </c>
      <c r="I25" s="49">
        <v>1613</v>
      </c>
      <c r="J25" s="49">
        <v>1560</v>
      </c>
      <c r="K25" s="49">
        <v>1570</v>
      </c>
      <c r="L25" s="49">
        <f>811+754</f>
        <v>1565</v>
      </c>
      <c r="M25" s="49">
        <v>1606</v>
      </c>
      <c r="N25" s="49">
        <v>1595</v>
      </c>
      <c r="O25" s="49">
        <v>1592</v>
      </c>
      <c r="P25" s="49">
        <v>1563</v>
      </c>
      <c r="Q25" s="35">
        <v>784</v>
      </c>
      <c r="R25" s="147">
        <f t="shared" si="0"/>
        <v>-779</v>
      </c>
      <c r="S25" s="127">
        <f t="shared" si="1"/>
        <v>50.159948816378765</v>
      </c>
    </row>
    <row r="26" spans="1:21" s="5" customFormat="1" ht="13.5" customHeight="1" x14ac:dyDescent="0.2">
      <c r="A26" s="122">
        <v>21</v>
      </c>
      <c r="B26" s="211" t="s">
        <v>29</v>
      </c>
      <c r="C26" s="211"/>
      <c r="D26" s="120" t="s">
        <v>23</v>
      </c>
      <c r="E26" s="49">
        <v>137</v>
      </c>
      <c r="F26" s="49">
        <v>142</v>
      </c>
      <c r="G26" s="49">
        <v>134</v>
      </c>
      <c r="H26" s="49">
        <v>134</v>
      </c>
      <c r="I26" s="49">
        <v>139</v>
      </c>
      <c r="J26" s="49">
        <v>144</v>
      </c>
      <c r="K26" s="49">
        <v>144</v>
      </c>
      <c r="L26" s="49">
        <f>L19*0.064</f>
        <v>153.47200000000001</v>
      </c>
      <c r="M26" s="49">
        <v>169</v>
      </c>
      <c r="N26" s="49">
        <v>182</v>
      </c>
      <c r="O26" s="49">
        <v>198</v>
      </c>
      <c r="P26" s="49">
        <v>218</v>
      </c>
      <c r="Q26" s="35">
        <v>237</v>
      </c>
      <c r="R26" s="147">
        <f t="shared" si="0"/>
        <v>19</v>
      </c>
      <c r="S26" s="127">
        <f t="shared" si="1"/>
        <v>108.71559633027523</v>
      </c>
    </row>
    <row r="27" spans="1:21" s="5" customFormat="1" ht="13.5" customHeight="1" x14ac:dyDescent="0.2">
      <c r="A27" s="122">
        <v>22</v>
      </c>
      <c r="B27" s="199" t="s">
        <v>30</v>
      </c>
      <c r="C27" s="199"/>
      <c r="D27" s="120" t="s">
        <v>23</v>
      </c>
      <c r="E27" s="15">
        <v>8</v>
      </c>
      <c r="F27" s="15">
        <v>8</v>
      </c>
      <c r="G27" s="15">
        <v>7</v>
      </c>
      <c r="H27" s="15">
        <v>7</v>
      </c>
      <c r="I27" s="15">
        <v>5</v>
      </c>
      <c r="J27" s="15">
        <v>8</v>
      </c>
      <c r="K27" s="15">
        <v>9</v>
      </c>
      <c r="L27" s="15">
        <v>7</v>
      </c>
      <c r="M27" s="15">
        <v>7</v>
      </c>
      <c r="N27" s="15">
        <v>7</v>
      </c>
      <c r="O27" s="15">
        <v>5</v>
      </c>
      <c r="P27" s="15">
        <v>4</v>
      </c>
      <c r="Q27" s="36">
        <v>4</v>
      </c>
      <c r="R27" s="147">
        <f t="shared" si="0"/>
        <v>0</v>
      </c>
      <c r="S27" s="127">
        <f t="shared" si="1"/>
        <v>100</v>
      </c>
    </row>
    <row r="28" spans="1:21" s="5" customFormat="1" ht="13.5" customHeight="1" x14ac:dyDescent="0.2">
      <c r="A28" s="122">
        <v>23</v>
      </c>
      <c r="B28" s="199" t="s">
        <v>31</v>
      </c>
      <c r="C28" s="199"/>
      <c r="D28" s="120" t="s">
        <v>23</v>
      </c>
      <c r="E28" s="15">
        <v>64</v>
      </c>
      <c r="F28" s="15">
        <v>32</v>
      </c>
      <c r="G28" s="15">
        <v>42</v>
      </c>
      <c r="H28" s="15">
        <v>25</v>
      </c>
      <c r="I28" s="15">
        <v>20</v>
      </c>
      <c r="J28" s="15">
        <v>20</v>
      </c>
      <c r="K28" s="15">
        <v>22</v>
      </c>
      <c r="L28" s="15">
        <v>43</v>
      </c>
      <c r="M28" s="15">
        <v>38</v>
      </c>
      <c r="N28" s="15">
        <v>25</v>
      </c>
      <c r="O28" s="15">
        <v>17</v>
      </c>
      <c r="P28" s="15">
        <v>32</v>
      </c>
      <c r="Q28" s="36">
        <v>32</v>
      </c>
      <c r="R28" s="147">
        <f t="shared" si="0"/>
        <v>0</v>
      </c>
      <c r="S28" s="127">
        <f t="shared" si="1"/>
        <v>100</v>
      </c>
    </row>
    <row r="29" spans="1:21" s="5" customFormat="1" ht="13.5" customHeight="1" x14ac:dyDescent="0.2">
      <c r="A29" s="122">
        <v>24</v>
      </c>
      <c r="B29" s="199" t="s">
        <v>32</v>
      </c>
      <c r="C29" s="199"/>
      <c r="D29" s="120" t="s">
        <v>23</v>
      </c>
      <c r="E29" s="15">
        <v>155</v>
      </c>
      <c r="F29" s="15">
        <v>107</v>
      </c>
      <c r="G29" s="15">
        <v>106</v>
      </c>
      <c r="H29" s="15">
        <v>148</v>
      </c>
      <c r="I29" s="15">
        <v>144</v>
      </c>
      <c r="J29" s="15">
        <v>128</v>
      </c>
      <c r="K29" s="15">
        <v>132</v>
      </c>
      <c r="L29" s="15">
        <v>175</v>
      </c>
      <c r="M29" s="15">
        <v>174</v>
      </c>
      <c r="N29" s="15">
        <v>185</v>
      </c>
      <c r="O29" s="15">
        <v>161</v>
      </c>
      <c r="P29" s="15">
        <v>128</v>
      </c>
      <c r="Q29" s="36">
        <v>143</v>
      </c>
      <c r="R29" s="147">
        <f t="shared" si="0"/>
        <v>15</v>
      </c>
      <c r="S29" s="127">
        <f t="shared" si="1"/>
        <v>111.71875</v>
      </c>
    </row>
    <row r="30" spans="1:21" s="5" customFormat="1" ht="13.5" customHeight="1" x14ac:dyDescent="0.2">
      <c r="A30" s="122">
        <v>25</v>
      </c>
      <c r="B30" s="199" t="s">
        <v>33</v>
      </c>
      <c r="C30" s="199"/>
      <c r="D30" s="120" t="s">
        <v>23</v>
      </c>
      <c r="E30" s="15">
        <v>14</v>
      </c>
      <c r="F30" s="15">
        <v>24</v>
      </c>
      <c r="G30" s="15">
        <v>26</v>
      </c>
      <c r="H30" s="15">
        <v>38</v>
      </c>
      <c r="I30" s="15">
        <v>14</v>
      </c>
      <c r="J30" s="15">
        <v>31</v>
      </c>
      <c r="K30" s="15">
        <v>48</v>
      </c>
      <c r="L30" s="15">
        <v>51</v>
      </c>
      <c r="M30" s="15">
        <v>48</v>
      </c>
      <c r="N30" s="15">
        <v>36</v>
      </c>
      <c r="O30" s="15">
        <v>32</v>
      </c>
      <c r="P30" s="15"/>
      <c r="Q30" s="36">
        <v>37</v>
      </c>
      <c r="R30" s="147">
        <f t="shared" si="0"/>
        <v>37</v>
      </c>
      <c r="S30" s="127" t="e">
        <f t="shared" si="1"/>
        <v>#DIV/0!</v>
      </c>
    </row>
    <row r="31" spans="1:21" s="5" customFormat="1" ht="13.5" customHeight="1" x14ac:dyDescent="0.2">
      <c r="A31" s="122">
        <v>26</v>
      </c>
      <c r="B31" s="199" t="s">
        <v>34</v>
      </c>
      <c r="C31" s="199"/>
      <c r="D31" s="120" t="s">
        <v>23</v>
      </c>
      <c r="E31" s="15">
        <v>120</v>
      </c>
      <c r="F31" s="15">
        <v>131</v>
      </c>
      <c r="G31" s="15">
        <v>93</v>
      </c>
      <c r="H31" s="15">
        <v>54</v>
      </c>
      <c r="I31" s="15">
        <v>41</v>
      </c>
      <c r="J31" s="15">
        <v>85</v>
      </c>
      <c r="K31" s="15">
        <v>76</v>
      </c>
      <c r="L31" s="15">
        <v>54</v>
      </c>
      <c r="M31" s="15">
        <v>57</v>
      </c>
      <c r="N31" s="15">
        <v>44</v>
      </c>
      <c r="O31" s="15">
        <v>24</v>
      </c>
      <c r="P31" s="15"/>
      <c r="Q31" s="36"/>
      <c r="R31" s="147">
        <f t="shared" si="0"/>
        <v>0</v>
      </c>
      <c r="S31" s="127" t="e">
        <f t="shared" si="1"/>
        <v>#DIV/0!</v>
      </c>
    </row>
    <row r="32" spans="1:21" s="5" customFormat="1" ht="13.5" customHeight="1" x14ac:dyDescent="0.2">
      <c r="A32" s="122">
        <v>27</v>
      </c>
      <c r="B32" s="199" t="s">
        <v>35</v>
      </c>
      <c r="C32" s="199"/>
      <c r="D32" s="120" t="s">
        <v>23</v>
      </c>
      <c r="E32" s="49">
        <v>894</v>
      </c>
      <c r="F32" s="49">
        <v>665</v>
      </c>
      <c r="G32" s="49">
        <v>657</v>
      </c>
      <c r="H32" s="49">
        <v>820</v>
      </c>
      <c r="I32" s="49">
        <v>758</v>
      </c>
      <c r="J32" s="49">
        <v>741</v>
      </c>
      <c r="K32" s="49">
        <v>794</v>
      </c>
      <c r="L32" s="13"/>
      <c r="M32" s="13">
        <v>776</v>
      </c>
      <c r="N32" s="13">
        <v>801</v>
      </c>
      <c r="O32" s="13"/>
      <c r="P32" s="13"/>
      <c r="Q32" s="13"/>
      <c r="R32" s="147">
        <f t="shared" si="0"/>
        <v>0</v>
      </c>
      <c r="S32" s="127" t="e">
        <f t="shared" si="1"/>
        <v>#DIV/0!</v>
      </c>
    </row>
    <row r="33" spans="1:19" s="5" customFormat="1" ht="13.5" customHeight="1" x14ac:dyDescent="0.2">
      <c r="A33" s="122">
        <v>28</v>
      </c>
      <c r="B33" s="199" t="s">
        <v>36</v>
      </c>
      <c r="C33" s="199"/>
      <c r="D33" s="120" t="s">
        <v>23</v>
      </c>
      <c r="E33" s="15">
        <v>48</v>
      </c>
      <c r="F33" s="15">
        <v>53</v>
      </c>
      <c r="G33" s="15">
        <v>55</v>
      </c>
      <c r="H33" s="15">
        <v>35</v>
      </c>
      <c r="I33" s="15">
        <v>36</v>
      </c>
      <c r="J33" s="15">
        <v>70</v>
      </c>
      <c r="K33" s="15">
        <v>26</v>
      </c>
      <c r="L33" s="7">
        <v>10</v>
      </c>
      <c r="M33" s="7">
        <v>50</v>
      </c>
      <c r="N33" s="7">
        <v>59</v>
      </c>
      <c r="O33" s="7">
        <v>23</v>
      </c>
      <c r="P33" s="7">
        <v>29</v>
      </c>
      <c r="Q33" s="7">
        <v>20</v>
      </c>
      <c r="R33" s="147">
        <f t="shared" si="0"/>
        <v>-9</v>
      </c>
      <c r="S33" s="127">
        <f t="shared" si="1"/>
        <v>68.965517241379317</v>
      </c>
    </row>
    <row r="34" spans="1:19" s="5" customFormat="1" ht="13.5" customHeight="1" x14ac:dyDescent="0.2">
      <c r="A34" s="122">
        <v>29</v>
      </c>
      <c r="B34" s="199" t="s">
        <v>37</v>
      </c>
      <c r="C34" s="199"/>
      <c r="D34" s="120" t="s">
        <v>23</v>
      </c>
      <c r="E34" s="15">
        <v>144</v>
      </c>
      <c r="F34" s="15">
        <v>142</v>
      </c>
      <c r="G34" s="15">
        <v>65</v>
      </c>
      <c r="H34" s="15">
        <v>335</v>
      </c>
      <c r="I34" s="15">
        <v>53</v>
      </c>
      <c r="J34" s="15">
        <v>108</v>
      </c>
      <c r="K34" s="15">
        <v>89</v>
      </c>
      <c r="L34" s="7">
        <v>38</v>
      </c>
      <c r="M34" s="7">
        <v>110</v>
      </c>
      <c r="N34" s="7">
        <v>128</v>
      </c>
      <c r="O34" s="7">
        <v>199</v>
      </c>
      <c r="P34" s="7">
        <v>162</v>
      </c>
      <c r="Q34" s="7">
        <v>137</v>
      </c>
      <c r="R34" s="147">
        <f t="shared" si="0"/>
        <v>-25</v>
      </c>
      <c r="S34" s="127">
        <f t="shared" si="1"/>
        <v>84.567901234567898</v>
      </c>
    </row>
    <row r="35" spans="1:19" s="5" customFormat="1" ht="21" customHeight="1" x14ac:dyDescent="0.2">
      <c r="A35" s="122">
        <v>30</v>
      </c>
      <c r="B35" s="199" t="s">
        <v>38</v>
      </c>
      <c r="C35" s="199"/>
      <c r="D35" s="120" t="s">
        <v>23</v>
      </c>
      <c r="E35" s="15">
        <v>139</v>
      </c>
      <c r="F35" s="15">
        <v>136</v>
      </c>
      <c r="G35" s="15">
        <v>63</v>
      </c>
      <c r="H35" s="15">
        <v>330</v>
      </c>
      <c r="I35" s="15">
        <v>44</v>
      </c>
      <c r="J35" s="15">
        <v>37</v>
      </c>
      <c r="K35" s="15">
        <v>29</v>
      </c>
      <c r="L35" s="7">
        <v>13</v>
      </c>
      <c r="M35" s="7">
        <v>11</v>
      </c>
      <c r="N35" s="7">
        <v>12</v>
      </c>
      <c r="O35" s="7">
        <v>40</v>
      </c>
      <c r="P35" s="7">
        <v>30</v>
      </c>
      <c r="Q35" s="7">
        <v>33</v>
      </c>
      <c r="R35" s="147">
        <f t="shared" si="0"/>
        <v>3</v>
      </c>
      <c r="S35" s="127">
        <f t="shared" si="1"/>
        <v>110.00000000000001</v>
      </c>
    </row>
    <row r="36" spans="1:19" s="5" customFormat="1" ht="13.5" customHeight="1" x14ac:dyDescent="0.2">
      <c r="A36" s="122">
        <v>31</v>
      </c>
      <c r="B36" s="199" t="s">
        <v>39</v>
      </c>
      <c r="C36" s="199"/>
      <c r="D36" s="120" t="s">
        <v>40</v>
      </c>
      <c r="E36" s="54">
        <v>125</v>
      </c>
      <c r="F36" s="54">
        <v>148.19999999999999</v>
      </c>
      <c r="G36" s="54">
        <v>208.7</v>
      </c>
      <c r="H36" s="55">
        <v>474.6</v>
      </c>
      <c r="I36" s="55">
        <v>958.3</v>
      </c>
      <c r="J36" s="55">
        <v>1288</v>
      </c>
      <c r="K36" s="55">
        <v>1504.3</v>
      </c>
      <c r="L36" s="55">
        <v>1368.7</v>
      </c>
      <c r="M36" s="55">
        <v>1152.2</v>
      </c>
      <c r="N36" s="55">
        <v>2239.6999999999998</v>
      </c>
      <c r="O36" s="55">
        <v>2507.4</v>
      </c>
      <c r="P36" s="55">
        <v>2742.8</v>
      </c>
      <c r="Q36" s="42"/>
      <c r="R36" s="147">
        <f t="shared" si="0"/>
        <v>-2742.8</v>
      </c>
      <c r="S36" s="127">
        <f t="shared" si="1"/>
        <v>0</v>
      </c>
    </row>
    <row r="37" spans="1:19" s="5" customFormat="1" ht="15.75" customHeight="1" x14ac:dyDescent="0.2">
      <c r="A37" s="122">
        <v>32</v>
      </c>
      <c r="B37" s="208" t="s">
        <v>41</v>
      </c>
      <c r="C37" s="208"/>
      <c r="D37" s="120" t="s">
        <v>40</v>
      </c>
      <c r="E37" s="54">
        <v>287</v>
      </c>
      <c r="F37" s="54">
        <v>310.5</v>
      </c>
      <c r="G37" s="54">
        <v>361.2</v>
      </c>
      <c r="H37" s="55">
        <v>815.3</v>
      </c>
      <c r="I37" s="55">
        <v>1315.8</v>
      </c>
      <c r="J37" s="55">
        <v>2221.4</v>
      </c>
      <c r="K37" s="55">
        <v>2569.6999999999998</v>
      </c>
      <c r="L37" s="55">
        <v>2106.9</v>
      </c>
      <c r="M37" s="55">
        <v>2636.9</v>
      </c>
      <c r="N37" s="55">
        <v>2952.1</v>
      </c>
      <c r="O37" s="55">
        <v>3727.2</v>
      </c>
      <c r="P37" s="55">
        <v>3447.3</v>
      </c>
      <c r="Q37" s="42"/>
      <c r="R37" s="147">
        <f t="shared" si="0"/>
        <v>-3447.3</v>
      </c>
      <c r="S37" s="127">
        <f t="shared" si="1"/>
        <v>0</v>
      </c>
    </row>
    <row r="38" spans="1:19" s="5" customFormat="1" ht="13.5" customHeight="1" x14ac:dyDescent="0.2">
      <c r="A38" s="122">
        <v>33</v>
      </c>
      <c r="B38" s="199" t="s">
        <v>42</v>
      </c>
      <c r="C38" s="199"/>
      <c r="D38" s="120" t="s">
        <v>40</v>
      </c>
      <c r="E38" s="54">
        <v>18.8</v>
      </c>
      <c r="F38" s="54">
        <v>51.7</v>
      </c>
      <c r="G38" s="54">
        <v>53.037699999999994</v>
      </c>
      <c r="H38" s="55">
        <v>74.7</v>
      </c>
      <c r="I38" s="55">
        <v>146.6</v>
      </c>
      <c r="J38" s="55">
        <v>872.7</v>
      </c>
      <c r="K38" s="55">
        <v>321.2</v>
      </c>
      <c r="L38" s="55">
        <v>1009.2</v>
      </c>
      <c r="M38" s="55">
        <v>188.2</v>
      </c>
      <c r="N38" s="55">
        <v>211.9</v>
      </c>
      <c r="O38" s="55">
        <v>1955.4</v>
      </c>
      <c r="P38" s="55">
        <v>1874.7</v>
      </c>
      <c r="Q38" s="42">
        <v>2793.6</v>
      </c>
      <c r="R38" s="147">
        <f t="shared" si="0"/>
        <v>918.89999999999986</v>
      </c>
      <c r="S38" s="127">
        <f t="shared" si="1"/>
        <v>149.01584253480556</v>
      </c>
    </row>
    <row r="39" spans="1:19" s="5" customFormat="1" ht="13.5" customHeight="1" x14ac:dyDescent="0.2">
      <c r="A39" s="122">
        <v>34</v>
      </c>
      <c r="B39" s="208" t="s">
        <v>43</v>
      </c>
      <c r="C39" s="208"/>
      <c r="D39" s="120" t="s">
        <v>40</v>
      </c>
      <c r="E39" s="54">
        <v>121.6</v>
      </c>
      <c r="F39" s="54">
        <v>116.3</v>
      </c>
      <c r="G39" s="54">
        <v>129.1711</v>
      </c>
      <c r="H39" s="55">
        <v>194.8</v>
      </c>
      <c r="I39" s="55">
        <v>235.2</v>
      </c>
      <c r="J39" s="55">
        <v>1660</v>
      </c>
      <c r="K39" s="55">
        <v>2670.8</v>
      </c>
      <c r="L39" s="55">
        <v>2259.6999999999998</v>
      </c>
      <c r="M39" s="55">
        <v>1864.8</v>
      </c>
      <c r="N39" s="55">
        <v>1843.9</v>
      </c>
      <c r="O39" s="55">
        <v>2020.8</v>
      </c>
      <c r="P39" s="55">
        <v>2110.3000000000002</v>
      </c>
      <c r="Q39" s="42">
        <v>2681.8</v>
      </c>
      <c r="R39" s="147">
        <f t="shared" si="0"/>
        <v>571.5</v>
      </c>
      <c r="S39" s="127">
        <f t="shared" si="1"/>
        <v>127.08145761266169</v>
      </c>
    </row>
    <row r="40" spans="1:19" s="56" customFormat="1" ht="18" customHeight="1" x14ac:dyDescent="0.2">
      <c r="A40" s="8">
        <v>35</v>
      </c>
      <c r="B40" s="209" t="s">
        <v>44</v>
      </c>
      <c r="C40" s="209"/>
      <c r="D40" s="9" t="s">
        <v>13</v>
      </c>
      <c r="E40" s="50">
        <f>E41+E43+E45+E47</f>
        <v>404</v>
      </c>
      <c r="F40" s="50">
        <v>436</v>
      </c>
      <c r="G40" s="50">
        <f>G41+G43+G45+G47</f>
        <v>437</v>
      </c>
      <c r="H40" s="50">
        <f>H41+H43+H45+H47</f>
        <v>450</v>
      </c>
      <c r="I40" s="50">
        <f>I41+I43+I45+I47</f>
        <v>431</v>
      </c>
      <c r="J40" s="50">
        <v>421</v>
      </c>
      <c r="K40" s="50">
        <v>415</v>
      </c>
      <c r="L40" s="50">
        <f>L41+L43+L45+L47</f>
        <v>436</v>
      </c>
      <c r="M40" s="50">
        <v>441</v>
      </c>
      <c r="N40" s="50">
        <v>455</v>
      </c>
      <c r="O40" s="50">
        <v>457</v>
      </c>
      <c r="P40" s="50">
        <v>460</v>
      </c>
      <c r="Q40" s="186">
        <v>497</v>
      </c>
      <c r="R40" s="147">
        <f t="shared" si="0"/>
        <v>37</v>
      </c>
      <c r="S40" s="127">
        <f t="shared" si="1"/>
        <v>108.04347826086958</v>
      </c>
    </row>
    <row r="41" spans="1:19" s="5" customFormat="1" ht="13.5" customHeight="1" x14ac:dyDescent="0.2">
      <c r="A41" s="122">
        <v>36</v>
      </c>
      <c r="B41" s="202" t="s">
        <v>45</v>
      </c>
      <c r="C41" s="19" t="s">
        <v>12</v>
      </c>
      <c r="D41" s="120" t="s">
        <v>13</v>
      </c>
      <c r="E41" s="49">
        <v>330</v>
      </c>
      <c r="F41" s="49">
        <v>352</v>
      </c>
      <c r="G41" s="49">
        <v>350</v>
      </c>
      <c r="H41" s="49">
        <v>345</v>
      </c>
      <c r="I41" s="49">
        <v>323</v>
      </c>
      <c r="J41" s="49">
        <v>309</v>
      </c>
      <c r="K41" s="49">
        <v>289</v>
      </c>
      <c r="L41" s="49">
        <v>288</v>
      </c>
      <c r="M41" s="49">
        <f>M40-M43-M45-M47</f>
        <v>279</v>
      </c>
      <c r="N41" s="49">
        <v>262</v>
      </c>
      <c r="O41" s="49">
        <v>258</v>
      </c>
      <c r="P41" s="49">
        <v>264</v>
      </c>
      <c r="Q41" s="110">
        <v>270</v>
      </c>
      <c r="R41" s="147">
        <f t="shared" si="0"/>
        <v>6</v>
      </c>
      <c r="S41" s="127">
        <f t="shared" si="1"/>
        <v>102.27272727272727</v>
      </c>
    </row>
    <row r="42" spans="1:19" s="5" customFormat="1" ht="13.5" customHeight="1" x14ac:dyDescent="0.2">
      <c r="A42" s="122">
        <v>37</v>
      </c>
      <c r="B42" s="202"/>
      <c r="C42" s="19" t="s">
        <v>46</v>
      </c>
      <c r="D42" s="120" t="s">
        <v>17</v>
      </c>
      <c r="E42" s="54">
        <f t="shared" ref="E42:K42" si="13">E41/E40*100</f>
        <v>81.683168316831683</v>
      </c>
      <c r="F42" s="54">
        <v>80.733944954128447</v>
      </c>
      <c r="G42" s="54">
        <f t="shared" si="13"/>
        <v>80.091533180778029</v>
      </c>
      <c r="H42" s="54">
        <f t="shared" si="13"/>
        <v>76.666666666666671</v>
      </c>
      <c r="I42" s="54">
        <f t="shared" si="13"/>
        <v>74.941995359628763</v>
      </c>
      <c r="J42" s="54">
        <f t="shared" si="13"/>
        <v>73.396674584323037</v>
      </c>
      <c r="K42" s="54">
        <f t="shared" si="13"/>
        <v>69.638554216867462</v>
      </c>
      <c r="L42" s="54">
        <f>L41/L40*100</f>
        <v>66.055045871559642</v>
      </c>
      <c r="M42" s="54">
        <f>M41/M40*100</f>
        <v>63.265306122448983</v>
      </c>
      <c r="N42" s="54">
        <f t="shared" ref="N42:Q42" si="14">N41/N40*100</f>
        <v>57.582417582417577</v>
      </c>
      <c r="O42" s="54">
        <f t="shared" si="14"/>
        <v>56.455142231947484</v>
      </c>
      <c r="P42" s="54">
        <f t="shared" si="14"/>
        <v>57.391304347826086</v>
      </c>
      <c r="Q42" s="187">
        <f t="shared" si="14"/>
        <v>54.325955734406442</v>
      </c>
      <c r="R42" s="147">
        <f t="shared" si="0"/>
        <v>-3.0653486134196442</v>
      </c>
      <c r="S42" s="127">
        <f t="shared" si="1"/>
        <v>94.658862264496079</v>
      </c>
    </row>
    <row r="43" spans="1:19" s="5" customFormat="1" ht="13.5" customHeight="1" x14ac:dyDescent="0.2">
      <c r="A43" s="122">
        <v>38</v>
      </c>
      <c r="B43" s="202" t="s">
        <v>47</v>
      </c>
      <c r="C43" s="19" t="s">
        <v>12</v>
      </c>
      <c r="D43" s="120" t="s">
        <v>13</v>
      </c>
      <c r="E43" s="49">
        <v>55</v>
      </c>
      <c r="F43" s="49">
        <v>62</v>
      </c>
      <c r="G43" s="49">
        <v>65</v>
      </c>
      <c r="H43" s="49">
        <v>78</v>
      </c>
      <c r="I43" s="49">
        <v>77</v>
      </c>
      <c r="J43" s="49">
        <v>81</v>
      </c>
      <c r="K43" s="49">
        <v>87</v>
      </c>
      <c r="L43" s="49">
        <v>96</v>
      </c>
      <c r="M43" s="49">
        <v>101</v>
      </c>
      <c r="N43" s="49">
        <v>114</v>
      </c>
      <c r="O43" s="49">
        <v>107</v>
      </c>
      <c r="P43" s="49">
        <v>106</v>
      </c>
      <c r="Q43" s="110">
        <v>109</v>
      </c>
      <c r="R43" s="147">
        <f t="shared" si="0"/>
        <v>3</v>
      </c>
      <c r="S43" s="127">
        <f t="shared" si="1"/>
        <v>102.8301886792453</v>
      </c>
    </row>
    <row r="44" spans="1:19" s="5" customFormat="1" ht="13.5" customHeight="1" x14ac:dyDescent="0.2">
      <c r="A44" s="122">
        <v>39</v>
      </c>
      <c r="B44" s="202"/>
      <c r="C44" s="19" t="s">
        <v>46</v>
      </c>
      <c r="D44" s="120" t="s">
        <v>17</v>
      </c>
      <c r="E44" s="54">
        <f t="shared" ref="E44:K44" si="15">E43/E40*100</f>
        <v>13.613861386138614</v>
      </c>
      <c r="F44" s="54">
        <v>14.220183486238533</v>
      </c>
      <c r="G44" s="54">
        <f t="shared" si="15"/>
        <v>14.874141876430205</v>
      </c>
      <c r="H44" s="54">
        <f t="shared" si="15"/>
        <v>17.333333333333336</v>
      </c>
      <c r="I44" s="54">
        <f t="shared" si="15"/>
        <v>17.865429234338748</v>
      </c>
      <c r="J44" s="54">
        <f t="shared" si="15"/>
        <v>19.239904988123516</v>
      </c>
      <c r="K44" s="54">
        <f t="shared" si="15"/>
        <v>20.963855421686748</v>
      </c>
      <c r="L44" s="54">
        <f>L43/L40*100</f>
        <v>22.018348623853214</v>
      </c>
      <c r="M44" s="54">
        <f>M43/M40*100</f>
        <v>22.90249433106576</v>
      </c>
      <c r="N44" s="54">
        <f t="shared" ref="N44:Q44" si="16">N43/N40*100</f>
        <v>25.054945054945055</v>
      </c>
      <c r="O44" s="54">
        <f t="shared" si="16"/>
        <v>23.413566739606125</v>
      </c>
      <c r="P44" s="54">
        <f t="shared" si="16"/>
        <v>23.043478260869566</v>
      </c>
      <c r="Q44" s="187">
        <f t="shared" si="16"/>
        <v>21.931589537223338</v>
      </c>
      <c r="R44" s="147">
        <f t="shared" si="0"/>
        <v>-1.1118887236462278</v>
      </c>
      <c r="S44" s="127">
        <f t="shared" si="1"/>
        <v>95.174822520025799</v>
      </c>
    </row>
    <row r="45" spans="1:19" s="5" customFormat="1" ht="13.5" customHeight="1" x14ac:dyDescent="0.2">
      <c r="A45" s="122">
        <v>40</v>
      </c>
      <c r="B45" s="202" t="s">
        <v>48</v>
      </c>
      <c r="C45" s="19" t="s">
        <v>12</v>
      </c>
      <c r="D45" s="120" t="s">
        <v>13</v>
      </c>
      <c r="E45" s="49">
        <v>16</v>
      </c>
      <c r="F45" s="49">
        <v>17</v>
      </c>
      <c r="G45" s="49">
        <v>18</v>
      </c>
      <c r="H45" s="49">
        <v>19</v>
      </c>
      <c r="I45" s="49">
        <v>23</v>
      </c>
      <c r="J45" s="49">
        <v>22</v>
      </c>
      <c r="K45" s="49">
        <v>27</v>
      </c>
      <c r="L45" s="49">
        <v>39</v>
      </c>
      <c r="M45" s="49">
        <v>43</v>
      </c>
      <c r="N45" s="49">
        <v>55</v>
      </c>
      <c r="O45" s="49">
        <v>64</v>
      </c>
      <c r="P45" s="49">
        <v>64</v>
      </c>
      <c r="Q45" s="110">
        <v>59</v>
      </c>
      <c r="R45" s="147">
        <f t="shared" si="0"/>
        <v>-5</v>
      </c>
      <c r="S45" s="127">
        <f t="shared" si="1"/>
        <v>92.1875</v>
      </c>
    </row>
    <row r="46" spans="1:19" s="5" customFormat="1" ht="13.5" customHeight="1" x14ac:dyDescent="0.2">
      <c r="A46" s="122">
        <v>41</v>
      </c>
      <c r="B46" s="202"/>
      <c r="C46" s="19" t="s">
        <v>46</v>
      </c>
      <c r="D46" s="120" t="s">
        <v>17</v>
      </c>
      <c r="E46" s="54">
        <f t="shared" ref="E46:K46" si="17">E45/E40*100</f>
        <v>3.9603960396039604</v>
      </c>
      <c r="F46" s="54">
        <v>3.8990825688073398</v>
      </c>
      <c r="G46" s="54">
        <f t="shared" si="17"/>
        <v>4.1189931350114417</v>
      </c>
      <c r="H46" s="54">
        <f t="shared" si="17"/>
        <v>4.2222222222222223</v>
      </c>
      <c r="I46" s="54">
        <f t="shared" si="17"/>
        <v>5.3364269141531322</v>
      </c>
      <c r="J46" s="54">
        <f t="shared" si="17"/>
        <v>5.225653206650831</v>
      </c>
      <c r="K46" s="54">
        <f t="shared" si="17"/>
        <v>6.5060240963855414</v>
      </c>
      <c r="L46" s="54">
        <f>L45/L40*100</f>
        <v>8.9449541284403669</v>
      </c>
      <c r="M46" s="54">
        <f>M45/M40*100</f>
        <v>9.7505668934240362</v>
      </c>
      <c r="N46" s="54">
        <f t="shared" ref="N46:Q46" si="18">N45/N40*100</f>
        <v>12.087912087912088</v>
      </c>
      <c r="O46" s="54">
        <f t="shared" si="18"/>
        <v>14.00437636761488</v>
      </c>
      <c r="P46" s="54">
        <f t="shared" si="18"/>
        <v>13.913043478260869</v>
      </c>
      <c r="Q46" s="187">
        <f t="shared" si="18"/>
        <v>11.87122736418511</v>
      </c>
      <c r="R46" s="147">
        <f t="shared" si="0"/>
        <v>-2.0418161140757594</v>
      </c>
      <c r="S46" s="127">
        <f t="shared" si="1"/>
        <v>85.324446680080484</v>
      </c>
    </row>
    <row r="47" spans="1:19" s="5" customFormat="1" ht="13.5" customHeight="1" x14ac:dyDescent="0.2">
      <c r="A47" s="122">
        <v>42</v>
      </c>
      <c r="B47" s="202" t="s">
        <v>49</v>
      </c>
      <c r="C47" s="19" t="s">
        <v>12</v>
      </c>
      <c r="D47" s="120" t="s">
        <v>13</v>
      </c>
      <c r="E47" s="49">
        <v>3</v>
      </c>
      <c r="F47" s="49">
        <v>5</v>
      </c>
      <c r="G47" s="49">
        <v>4</v>
      </c>
      <c r="H47" s="49">
        <v>8</v>
      </c>
      <c r="I47" s="49">
        <v>8</v>
      </c>
      <c r="J47" s="49">
        <v>8</v>
      </c>
      <c r="K47" s="49">
        <v>12</v>
      </c>
      <c r="L47" s="49">
        <v>13</v>
      </c>
      <c r="M47" s="49">
        <v>18</v>
      </c>
      <c r="N47" s="49">
        <v>24</v>
      </c>
      <c r="O47" s="49">
        <v>28</v>
      </c>
      <c r="P47" s="49">
        <v>26</v>
      </c>
      <c r="Q47" s="110">
        <v>25</v>
      </c>
      <c r="R47" s="147">
        <f t="shared" si="0"/>
        <v>-1</v>
      </c>
      <c r="S47" s="127">
        <f t="shared" si="1"/>
        <v>96.15384615384616</v>
      </c>
    </row>
    <row r="48" spans="1:19" s="5" customFormat="1" ht="13.5" customHeight="1" x14ac:dyDescent="0.2">
      <c r="A48" s="122">
        <v>43</v>
      </c>
      <c r="B48" s="202"/>
      <c r="C48" s="19" t="s">
        <v>46</v>
      </c>
      <c r="D48" s="120" t="s">
        <v>17</v>
      </c>
      <c r="E48" s="54">
        <f t="shared" ref="E48:K48" si="19">E47/E40*100</f>
        <v>0.74257425742574257</v>
      </c>
      <c r="F48" s="54">
        <v>1.1467889908256881</v>
      </c>
      <c r="G48" s="54">
        <f t="shared" si="19"/>
        <v>0.91533180778032042</v>
      </c>
      <c r="H48" s="54">
        <f t="shared" si="19"/>
        <v>1.7777777777777777</v>
      </c>
      <c r="I48" s="54">
        <f t="shared" si="19"/>
        <v>1.8561484918793503</v>
      </c>
      <c r="J48" s="54">
        <f t="shared" si="19"/>
        <v>1.9002375296912115</v>
      </c>
      <c r="K48" s="54">
        <f t="shared" si="19"/>
        <v>2.8915662650602409</v>
      </c>
      <c r="L48" s="54">
        <f>L47/L40*100</f>
        <v>2.9816513761467891</v>
      </c>
      <c r="M48" s="54">
        <f>M47/M40*100</f>
        <v>4.0816326530612246</v>
      </c>
      <c r="N48" s="54">
        <f t="shared" ref="N48:Q48" si="20">N47/N40*100</f>
        <v>5.2747252747252746</v>
      </c>
      <c r="O48" s="54">
        <f t="shared" si="20"/>
        <v>6.1269146608315097</v>
      </c>
      <c r="P48" s="54">
        <f t="shared" si="20"/>
        <v>5.6521739130434785</v>
      </c>
      <c r="Q48" s="187">
        <f t="shared" si="20"/>
        <v>5.0301810865191152</v>
      </c>
      <c r="R48" s="147">
        <f t="shared" si="0"/>
        <v>-0.62199282652436327</v>
      </c>
      <c r="S48" s="127">
        <f t="shared" si="1"/>
        <v>88.995511530722808</v>
      </c>
    </row>
    <row r="49" spans="1:19" s="56" customFormat="1" ht="15" customHeight="1" x14ac:dyDescent="0.2">
      <c r="A49" s="8">
        <v>44</v>
      </c>
      <c r="B49" s="228" t="s">
        <v>50</v>
      </c>
      <c r="C49" s="228"/>
      <c r="D49" s="9" t="s">
        <v>13</v>
      </c>
      <c r="E49" s="50">
        <v>273</v>
      </c>
      <c r="F49" s="50">
        <v>285</v>
      </c>
      <c r="G49" s="50">
        <v>281</v>
      </c>
      <c r="H49" s="50">
        <v>294</v>
      </c>
      <c r="I49" s="50">
        <v>247</v>
      </c>
      <c r="J49" s="50">
        <v>224</v>
      </c>
      <c r="K49" s="50">
        <v>235</v>
      </c>
      <c r="L49" s="50">
        <v>246</v>
      </c>
      <c r="M49" s="22">
        <v>262</v>
      </c>
      <c r="N49" s="22">
        <v>276</v>
      </c>
      <c r="O49" s="22">
        <v>273</v>
      </c>
      <c r="P49" s="22">
        <v>288</v>
      </c>
      <c r="Q49" s="153">
        <v>303</v>
      </c>
      <c r="R49" s="147">
        <f t="shared" si="0"/>
        <v>15</v>
      </c>
      <c r="S49" s="127">
        <f t="shared" si="1"/>
        <v>105.20833333333333</v>
      </c>
    </row>
    <row r="50" spans="1:19" s="5" customFormat="1" ht="13.5" customHeight="1" x14ac:dyDescent="0.2">
      <c r="A50" s="122">
        <v>45</v>
      </c>
      <c r="B50" s="199" t="s">
        <v>51</v>
      </c>
      <c r="C50" s="199"/>
      <c r="D50" s="120" t="s">
        <v>13</v>
      </c>
      <c r="E50" s="49">
        <v>154</v>
      </c>
      <c r="F50" s="49">
        <v>143</v>
      </c>
      <c r="G50" s="15">
        <v>222</v>
      </c>
      <c r="H50" s="15">
        <v>252</v>
      </c>
      <c r="I50" s="15">
        <v>177</v>
      </c>
      <c r="J50" s="15">
        <v>292</v>
      </c>
      <c r="K50" s="15">
        <v>188</v>
      </c>
      <c r="L50" s="11">
        <v>237</v>
      </c>
      <c r="M50" s="11">
        <v>252</v>
      </c>
      <c r="N50" s="11">
        <v>218</v>
      </c>
      <c r="O50" s="11">
        <v>233</v>
      </c>
      <c r="P50" s="11">
        <v>254</v>
      </c>
      <c r="Q50" s="109">
        <v>249</v>
      </c>
      <c r="R50" s="147">
        <f t="shared" si="0"/>
        <v>-5</v>
      </c>
      <c r="S50" s="127">
        <f t="shared" si="1"/>
        <v>98.031496062992133</v>
      </c>
    </row>
    <row r="51" spans="1:19" s="5" customFormat="1" ht="13.5" customHeight="1" x14ac:dyDescent="0.2">
      <c r="A51" s="122">
        <v>46</v>
      </c>
      <c r="B51" s="199" t="s">
        <v>52</v>
      </c>
      <c r="C51" s="199"/>
      <c r="D51" s="120" t="s">
        <v>17</v>
      </c>
      <c r="E51" s="54">
        <f t="shared" ref="E51:K51" si="21">E50/E49*100</f>
        <v>56.410256410256409</v>
      </c>
      <c r="F51" s="54">
        <v>50.175438596491226</v>
      </c>
      <c r="G51" s="54">
        <f t="shared" si="21"/>
        <v>79.003558718861214</v>
      </c>
      <c r="H51" s="54">
        <f t="shared" si="21"/>
        <v>85.714285714285708</v>
      </c>
      <c r="I51" s="54">
        <f t="shared" si="21"/>
        <v>71.659919028340084</v>
      </c>
      <c r="J51" s="54">
        <f t="shared" si="21"/>
        <v>130.35714285714286</v>
      </c>
      <c r="K51" s="54">
        <f t="shared" si="21"/>
        <v>80</v>
      </c>
      <c r="L51" s="25">
        <f>L50/L49*100</f>
        <v>96.341463414634148</v>
      </c>
      <c r="M51" s="25">
        <f>M50/M49*100</f>
        <v>96.18320610687023</v>
      </c>
      <c r="N51" s="25">
        <f t="shared" ref="N51:Q51" si="22">N50/N49*100</f>
        <v>78.985507246376812</v>
      </c>
      <c r="O51" s="25">
        <f t="shared" si="22"/>
        <v>85.347985347985343</v>
      </c>
      <c r="P51" s="25">
        <f t="shared" si="22"/>
        <v>88.194444444444443</v>
      </c>
      <c r="Q51" s="155">
        <f t="shared" si="22"/>
        <v>82.178217821782169</v>
      </c>
      <c r="R51" s="147">
        <f t="shared" si="0"/>
        <v>-6.0162266226622734</v>
      </c>
      <c r="S51" s="127">
        <f t="shared" si="1"/>
        <v>93.178451703438043</v>
      </c>
    </row>
    <row r="52" spans="1:19" s="5" customFormat="1" ht="13.5" customHeight="1" x14ac:dyDescent="0.2">
      <c r="A52" s="122">
        <v>47</v>
      </c>
      <c r="B52" s="199" t="s">
        <v>53</v>
      </c>
      <c r="C52" s="199"/>
      <c r="D52" s="120" t="s">
        <v>13</v>
      </c>
      <c r="E52" s="49">
        <v>94</v>
      </c>
      <c r="F52" s="49">
        <v>130</v>
      </c>
      <c r="G52" s="15">
        <v>192</v>
      </c>
      <c r="H52" s="15">
        <v>212</v>
      </c>
      <c r="I52" s="15">
        <v>174</v>
      </c>
      <c r="J52" s="15">
        <v>188</v>
      </c>
      <c r="K52" s="15">
        <v>198</v>
      </c>
      <c r="L52" s="11">
        <v>226</v>
      </c>
      <c r="M52" s="11">
        <v>235</v>
      </c>
      <c r="N52" s="11">
        <v>216</v>
      </c>
      <c r="O52" s="11">
        <v>225</v>
      </c>
      <c r="P52" s="11">
        <v>237</v>
      </c>
      <c r="Q52" s="109">
        <v>233</v>
      </c>
      <c r="R52" s="147">
        <f t="shared" si="0"/>
        <v>-4</v>
      </c>
      <c r="S52" s="127">
        <f t="shared" si="1"/>
        <v>98.312236286919827</v>
      </c>
    </row>
    <row r="53" spans="1:19" s="5" customFormat="1" ht="13.5" customHeight="1" x14ac:dyDescent="0.2">
      <c r="A53" s="122">
        <v>48</v>
      </c>
      <c r="B53" s="199" t="s">
        <v>52</v>
      </c>
      <c r="C53" s="199"/>
      <c r="D53" s="120" t="s">
        <v>17</v>
      </c>
      <c r="E53" s="54">
        <f t="shared" ref="E53:K53" si="23">E52/E49*100</f>
        <v>34.432234432234431</v>
      </c>
      <c r="F53" s="54">
        <v>45.614035087719294</v>
      </c>
      <c r="G53" s="54">
        <f t="shared" si="23"/>
        <v>68.327402135231324</v>
      </c>
      <c r="H53" s="54">
        <f t="shared" si="23"/>
        <v>72.10884353741497</v>
      </c>
      <c r="I53" s="54">
        <f t="shared" si="23"/>
        <v>70.445344129554655</v>
      </c>
      <c r="J53" s="54">
        <f t="shared" si="23"/>
        <v>83.928571428571431</v>
      </c>
      <c r="K53" s="54">
        <f t="shared" si="23"/>
        <v>84.255319148936167</v>
      </c>
      <c r="L53" s="25">
        <f>L52/L49*100</f>
        <v>91.869918699186996</v>
      </c>
      <c r="M53" s="25">
        <f>M52/M49*100</f>
        <v>89.694656488549612</v>
      </c>
      <c r="N53" s="25">
        <f>N52/N49*100</f>
        <v>78.260869565217391</v>
      </c>
      <c r="O53" s="25">
        <f t="shared" ref="O53" si="24">O52/O49*100</f>
        <v>82.417582417582409</v>
      </c>
      <c r="P53" s="25">
        <f>P52/P49*100</f>
        <v>82.291666666666657</v>
      </c>
      <c r="Q53" s="155">
        <f>Q52/Q49*100</f>
        <v>76.897689768976889</v>
      </c>
      <c r="R53" s="147">
        <f t="shared" si="0"/>
        <v>-5.3939768976897682</v>
      </c>
      <c r="S53" s="127">
        <f t="shared" si="1"/>
        <v>93.445293896478248</v>
      </c>
    </row>
    <row r="54" spans="1:19" s="5" customFormat="1" ht="13.5" customHeight="1" x14ac:dyDescent="0.2">
      <c r="A54" s="122">
        <v>49</v>
      </c>
      <c r="B54" s="199" t="s">
        <v>54</v>
      </c>
      <c r="C54" s="199"/>
      <c r="D54" s="120" t="s">
        <v>13</v>
      </c>
      <c r="E54" s="49">
        <v>37</v>
      </c>
      <c r="F54" s="49">
        <v>92</v>
      </c>
      <c r="G54" s="15">
        <v>35</v>
      </c>
      <c r="H54" s="15">
        <v>73</v>
      </c>
      <c r="I54" s="15">
        <v>87</v>
      </c>
      <c r="J54" s="15">
        <v>110</v>
      </c>
      <c r="K54" s="15">
        <v>193</v>
      </c>
      <c r="L54" s="11">
        <v>171</v>
      </c>
      <c r="M54" s="11">
        <v>167</v>
      </c>
      <c r="N54" s="11">
        <v>175</v>
      </c>
      <c r="O54" s="11">
        <v>200</v>
      </c>
      <c r="P54" s="11">
        <v>379</v>
      </c>
      <c r="Q54" s="109">
        <v>204</v>
      </c>
      <c r="R54" s="147">
        <f t="shared" si="0"/>
        <v>-175</v>
      </c>
      <c r="S54" s="127">
        <f t="shared" si="1"/>
        <v>53.825857519788926</v>
      </c>
    </row>
    <row r="55" spans="1:19" s="5" customFormat="1" ht="13.5" customHeight="1" x14ac:dyDescent="0.2">
      <c r="A55" s="122">
        <v>50</v>
      </c>
      <c r="B55" s="199" t="s">
        <v>52</v>
      </c>
      <c r="C55" s="199"/>
      <c r="D55" s="120" t="s">
        <v>17</v>
      </c>
      <c r="E55" s="54">
        <f t="shared" ref="E55:K55" si="25">E54/E49*100</f>
        <v>13.553113553113553</v>
      </c>
      <c r="F55" s="54">
        <v>32.280701754385966</v>
      </c>
      <c r="G55" s="54">
        <f t="shared" si="25"/>
        <v>12.455516014234876</v>
      </c>
      <c r="H55" s="54">
        <f t="shared" si="25"/>
        <v>24.829931972789115</v>
      </c>
      <c r="I55" s="54">
        <f t="shared" si="25"/>
        <v>35.222672064777328</v>
      </c>
      <c r="J55" s="54">
        <f t="shared" si="25"/>
        <v>49.107142857142854</v>
      </c>
      <c r="K55" s="54">
        <f t="shared" si="25"/>
        <v>82.127659574468083</v>
      </c>
      <c r="L55" s="25">
        <f>L54/L49*100</f>
        <v>69.512195121951208</v>
      </c>
      <c r="M55" s="25">
        <f>M54/M49*100</f>
        <v>63.74045801526718</v>
      </c>
      <c r="N55" s="25">
        <f>N54/N49*100</f>
        <v>63.405797101449281</v>
      </c>
      <c r="O55" s="25">
        <f t="shared" ref="O55:Q55" si="26">O54/O49*100</f>
        <v>73.260073260073256</v>
      </c>
      <c r="P55" s="25">
        <f t="shared" si="26"/>
        <v>131.59722222222223</v>
      </c>
      <c r="Q55" s="155">
        <f t="shared" si="26"/>
        <v>67.32673267326733</v>
      </c>
      <c r="R55" s="147">
        <f t="shared" si="0"/>
        <v>-64.270489548954899</v>
      </c>
      <c r="S55" s="127">
        <f t="shared" si="1"/>
        <v>51.161211107918177</v>
      </c>
    </row>
    <row r="56" spans="1:19" s="5" customFormat="1" ht="13.5" customHeight="1" x14ac:dyDescent="0.2">
      <c r="A56" s="122">
        <v>51</v>
      </c>
      <c r="B56" s="199" t="s">
        <v>55</v>
      </c>
      <c r="C56" s="199"/>
      <c r="D56" s="120" t="s">
        <v>13</v>
      </c>
      <c r="E56" s="49">
        <v>75</v>
      </c>
      <c r="F56" s="49">
        <v>156</v>
      </c>
      <c r="G56" s="15">
        <v>97</v>
      </c>
      <c r="H56" s="15">
        <v>162</v>
      </c>
      <c r="I56" s="15">
        <v>172</v>
      </c>
      <c r="J56" s="15">
        <v>152</v>
      </c>
      <c r="K56" s="15">
        <v>127</v>
      </c>
      <c r="L56" s="11">
        <v>119</v>
      </c>
      <c r="M56" s="11">
        <v>99</v>
      </c>
      <c r="N56" s="11">
        <v>91</v>
      </c>
      <c r="O56" s="11">
        <v>89</v>
      </c>
      <c r="P56" s="11">
        <v>143</v>
      </c>
      <c r="Q56" s="109">
        <v>80</v>
      </c>
      <c r="R56" s="147">
        <f t="shared" si="0"/>
        <v>-63</v>
      </c>
      <c r="S56" s="127">
        <f t="shared" si="1"/>
        <v>55.944055944055947</v>
      </c>
    </row>
    <row r="57" spans="1:19" s="5" customFormat="1" ht="13.5" customHeight="1" x14ac:dyDescent="0.2">
      <c r="A57" s="122">
        <v>52</v>
      </c>
      <c r="B57" s="199" t="s">
        <v>52</v>
      </c>
      <c r="C57" s="199"/>
      <c r="D57" s="120" t="s">
        <v>17</v>
      </c>
      <c r="E57" s="54">
        <f t="shared" ref="E57:K57" si="27">E56/E49*100</f>
        <v>27.472527472527474</v>
      </c>
      <c r="F57" s="54">
        <v>54.736842105263165</v>
      </c>
      <c r="G57" s="54">
        <f t="shared" si="27"/>
        <v>34.519572953736656</v>
      </c>
      <c r="H57" s="54">
        <f t="shared" si="27"/>
        <v>55.102040816326522</v>
      </c>
      <c r="I57" s="54">
        <f t="shared" si="27"/>
        <v>69.635627530364374</v>
      </c>
      <c r="J57" s="54">
        <f t="shared" si="27"/>
        <v>67.857142857142861</v>
      </c>
      <c r="K57" s="54">
        <f t="shared" si="27"/>
        <v>54.042553191489361</v>
      </c>
      <c r="L57" s="25">
        <f>L56/L49*100</f>
        <v>48.373983739837399</v>
      </c>
      <c r="M57" s="25">
        <f>M56/M49*100</f>
        <v>37.786259541984734</v>
      </c>
      <c r="N57" s="25">
        <f>N56/N49*100</f>
        <v>32.971014492753625</v>
      </c>
      <c r="O57" s="25">
        <f t="shared" ref="O57:Q57" si="28">O56/O49*100</f>
        <v>32.600732600732599</v>
      </c>
      <c r="P57" s="25">
        <f t="shared" si="28"/>
        <v>49.652777777777779</v>
      </c>
      <c r="Q57" s="155">
        <f t="shared" si="28"/>
        <v>26.402640264026399</v>
      </c>
      <c r="R57" s="147">
        <f t="shared" si="0"/>
        <v>-23.25013751375138</v>
      </c>
      <c r="S57" s="127">
        <f t="shared" si="1"/>
        <v>53.174548224053162</v>
      </c>
    </row>
    <row r="58" spans="1:19" s="56" customFormat="1" ht="18" customHeight="1" x14ac:dyDescent="0.2">
      <c r="A58" s="8">
        <v>53</v>
      </c>
      <c r="B58" s="209" t="s">
        <v>56</v>
      </c>
      <c r="C58" s="209"/>
      <c r="D58" s="9" t="s">
        <v>57</v>
      </c>
      <c r="E58" s="50">
        <f>SUM(E59:E63)</f>
        <v>53275</v>
      </c>
      <c r="F58" s="50">
        <v>60784</v>
      </c>
      <c r="G58" s="50">
        <f t="shared" ref="G58:I58" si="29">SUM(G59:G63)</f>
        <v>58227</v>
      </c>
      <c r="H58" s="50">
        <f t="shared" si="29"/>
        <v>67737</v>
      </c>
      <c r="I58" s="50">
        <f t="shared" si="29"/>
        <v>71224</v>
      </c>
      <c r="J58" s="50">
        <v>71522</v>
      </c>
      <c r="K58" s="50">
        <v>81907</v>
      </c>
      <c r="L58" s="22">
        <f>SUM(L59:L63)</f>
        <v>95385</v>
      </c>
      <c r="M58" s="22">
        <f>SUM(M59:M63)</f>
        <v>108442</v>
      </c>
      <c r="N58" s="22">
        <f>SUM(N59:N63)</f>
        <v>126399</v>
      </c>
      <c r="O58" s="22">
        <v>141202</v>
      </c>
      <c r="P58" s="22">
        <v>140482</v>
      </c>
      <c r="Q58" s="153">
        <v>135626</v>
      </c>
      <c r="R58" s="147">
        <f t="shared" si="0"/>
        <v>-4856</v>
      </c>
      <c r="S58" s="127">
        <f t="shared" si="1"/>
        <v>96.543329394513179</v>
      </c>
    </row>
    <row r="59" spans="1:19" s="5" customFormat="1" ht="13.5" customHeight="1" x14ac:dyDescent="0.2">
      <c r="A59" s="122">
        <v>54</v>
      </c>
      <c r="B59" s="206" t="s">
        <v>58</v>
      </c>
      <c r="C59" s="206"/>
      <c r="D59" s="120" t="s">
        <v>57</v>
      </c>
      <c r="E59" s="49">
        <v>381</v>
      </c>
      <c r="F59" s="49">
        <v>359</v>
      </c>
      <c r="G59" s="49">
        <v>379</v>
      </c>
      <c r="H59" s="49">
        <v>372</v>
      </c>
      <c r="I59" s="49">
        <v>320</v>
      </c>
      <c r="J59" s="49">
        <v>260</v>
      </c>
      <c r="K59" s="49">
        <v>267</v>
      </c>
      <c r="L59" s="11">
        <v>268</v>
      </c>
      <c r="M59" s="11">
        <v>257</v>
      </c>
      <c r="N59" s="11">
        <v>285</v>
      </c>
      <c r="O59" s="11">
        <v>286</v>
      </c>
      <c r="P59" s="11">
        <v>278</v>
      </c>
      <c r="Q59" s="109">
        <v>228</v>
      </c>
      <c r="R59" s="147">
        <f t="shared" si="0"/>
        <v>-50</v>
      </c>
      <c r="S59" s="127">
        <f t="shared" si="1"/>
        <v>82.014388489208628</v>
      </c>
    </row>
    <row r="60" spans="1:19" s="5" customFormat="1" ht="13.5" customHeight="1" x14ac:dyDescent="0.2">
      <c r="A60" s="122">
        <v>55</v>
      </c>
      <c r="B60" s="206" t="s">
        <v>59</v>
      </c>
      <c r="C60" s="206"/>
      <c r="D60" s="120" t="s">
        <v>57</v>
      </c>
      <c r="E60" s="49">
        <v>4675</v>
      </c>
      <c r="F60" s="49">
        <v>5139</v>
      </c>
      <c r="G60" s="49">
        <v>5880</v>
      </c>
      <c r="H60" s="49">
        <v>7622</v>
      </c>
      <c r="I60" s="49">
        <v>8947</v>
      </c>
      <c r="J60" s="49">
        <v>9809</v>
      </c>
      <c r="K60" s="49">
        <v>11135</v>
      </c>
      <c r="L60" s="11">
        <v>13983</v>
      </c>
      <c r="M60" s="11">
        <v>13992</v>
      </c>
      <c r="N60" s="11">
        <v>16978</v>
      </c>
      <c r="O60" s="11">
        <v>17162</v>
      </c>
      <c r="P60" s="11">
        <v>14699</v>
      </c>
      <c r="Q60" s="109">
        <v>15557</v>
      </c>
      <c r="R60" s="147">
        <f t="shared" si="0"/>
        <v>858</v>
      </c>
      <c r="S60" s="127">
        <f t="shared" si="1"/>
        <v>105.83713177767196</v>
      </c>
    </row>
    <row r="61" spans="1:19" s="16" customFormat="1" ht="13.5" customHeight="1" x14ac:dyDescent="0.2">
      <c r="A61" s="122">
        <v>56</v>
      </c>
      <c r="B61" s="206" t="s">
        <v>60</v>
      </c>
      <c r="C61" s="206"/>
      <c r="D61" s="120" t="s">
        <v>57</v>
      </c>
      <c r="E61" s="49">
        <v>3532</v>
      </c>
      <c r="F61" s="49">
        <v>4020</v>
      </c>
      <c r="G61" s="49">
        <v>4581</v>
      </c>
      <c r="H61" s="49">
        <v>5134</v>
      </c>
      <c r="I61" s="49">
        <v>5825</v>
      </c>
      <c r="J61" s="49">
        <v>6695</v>
      </c>
      <c r="K61" s="49">
        <v>7857</v>
      </c>
      <c r="L61" s="11">
        <v>9291</v>
      </c>
      <c r="M61" s="11">
        <v>11076</v>
      </c>
      <c r="N61" s="11">
        <v>11969</v>
      </c>
      <c r="O61" s="11">
        <v>13505</v>
      </c>
      <c r="P61" s="11">
        <v>14009</v>
      </c>
      <c r="Q61" s="109">
        <v>12759</v>
      </c>
      <c r="R61" s="147">
        <f t="shared" si="0"/>
        <v>-1250</v>
      </c>
      <c r="S61" s="127">
        <f t="shared" si="1"/>
        <v>91.077164679848664</v>
      </c>
    </row>
    <row r="62" spans="1:19" s="16" customFormat="1" ht="13.5" customHeight="1" x14ac:dyDescent="0.2">
      <c r="A62" s="122">
        <v>57</v>
      </c>
      <c r="B62" s="206" t="s">
        <v>61</v>
      </c>
      <c r="C62" s="206"/>
      <c r="D62" s="120" t="s">
        <v>57</v>
      </c>
      <c r="E62" s="49">
        <v>24677</v>
      </c>
      <c r="F62" s="49">
        <v>27827</v>
      </c>
      <c r="G62" s="49">
        <v>27138</v>
      </c>
      <c r="H62" s="49">
        <v>29897</v>
      </c>
      <c r="I62" s="49">
        <v>31324</v>
      </c>
      <c r="J62" s="49">
        <v>31089</v>
      </c>
      <c r="K62" s="49">
        <v>34433</v>
      </c>
      <c r="L62" s="11">
        <v>39761</v>
      </c>
      <c r="M62" s="11">
        <v>46764</v>
      </c>
      <c r="N62" s="11">
        <v>54445</v>
      </c>
      <c r="O62" s="11">
        <v>61979</v>
      </c>
      <c r="P62" s="11">
        <v>63167</v>
      </c>
      <c r="Q62" s="109">
        <v>62739</v>
      </c>
      <c r="R62" s="147">
        <f t="shared" si="0"/>
        <v>-428</v>
      </c>
      <c r="S62" s="127">
        <f t="shared" si="1"/>
        <v>99.322431016195168</v>
      </c>
    </row>
    <row r="63" spans="1:19" s="16" customFormat="1" ht="13.5" customHeight="1" x14ac:dyDescent="0.2">
      <c r="A63" s="122">
        <v>58</v>
      </c>
      <c r="B63" s="206" t="s">
        <v>62</v>
      </c>
      <c r="C63" s="206"/>
      <c r="D63" s="120" t="s">
        <v>57</v>
      </c>
      <c r="E63" s="49">
        <v>20010</v>
      </c>
      <c r="F63" s="49">
        <v>23439</v>
      </c>
      <c r="G63" s="49">
        <v>20249</v>
      </c>
      <c r="H63" s="49">
        <v>24712</v>
      </c>
      <c r="I63" s="49">
        <v>24808</v>
      </c>
      <c r="J63" s="49">
        <v>23669</v>
      </c>
      <c r="K63" s="49">
        <v>28215</v>
      </c>
      <c r="L63" s="11">
        <v>32082</v>
      </c>
      <c r="M63" s="11">
        <v>36353</v>
      </c>
      <c r="N63" s="11">
        <v>42722</v>
      </c>
      <c r="O63" s="11">
        <v>48270</v>
      </c>
      <c r="P63" s="11">
        <v>48329</v>
      </c>
      <c r="Q63" s="109">
        <v>44343</v>
      </c>
      <c r="R63" s="147">
        <f t="shared" si="0"/>
        <v>-3986</v>
      </c>
      <c r="S63" s="127">
        <f t="shared" si="1"/>
        <v>91.752364005048719</v>
      </c>
    </row>
    <row r="64" spans="1:19" s="16" customFormat="1" ht="13.5" customHeight="1" x14ac:dyDescent="0.2">
      <c r="A64" s="122">
        <v>59</v>
      </c>
      <c r="B64" s="199" t="s">
        <v>63</v>
      </c>
      <c r="C64" s="199"/>
      <c r="D64" s="120" t="s">
        <v>57</v>
      </c>
      <c r="E64" s="49">
        <f>SUM(E65:E69)</f>
        <v>24391</v>
      </c>
      <c r="F64" s="49">
        <v>27018</v>
      </c>
      <c r="G64" s="49">
        <f>SUM(G65:G69)</f>
        <v>27223</v>
      </c>
      <c r="H64" s="49">
        <f>SUM(H65:H69)</f>
        <v>29723</v>
      </c>
      <c r="I64" s="49">
        <f>SUM(I65:I69)</f>
        <v>32357</v>
      </c>
      <c r="J64" s="49">
        <v>32323</v>
      </c>
      <c r="K64" s="49">
        <v>36399</v>
      </c>
      <c r="L64" s="22">
        <f>SUM(L65:L69)</f>
        <v>43197</v>
      </c>
      <c r="M64" s="22">
        <f>SUM(M65:M69)</f>
        <v>49338</v>
      </c>
      <c r="N64" s="22">
        <f>SUM(N65:N69)</f>
        <v>54751</v>
      </c>
      <c r="O64" s="22">
        <v>62647</v>
      </c>
      <c r="P64" s="22">
        <v>66565</v>
      </c>
      <c r="Q64" s="153">
        <v>64399</v>
      </c>
      <c r="R64" s="147">
        <f t="shared" si="0"/>
        <v>-2166</v>
      </c>
      <c r="S64" s="127">
        <f t="shared" si="1"/>
        <v>96.746037707503945</v>
      </c>
    </row>
    <row r="65" spans="1:19" s="16" customFormat="1" ht="13.5" customHeight="1" x14ac:dyDescent="0.2">
      <c r="A65" s="122">
        <v>60</v>
      </c>
      <c r="B65" s="206" t="s">
        <v>64</v>
      </c>
      <c r="C65" s="206"/>
      <c r="D65" s="120" t="s">
        <v>57</v>
      </c>
      <c r="E65" s="49">
        <v>132</v>
      </c>
      <c r="F65" s="49">
        <v>133</v>
      </c>
      <c r="G65" s="49">
        <v>140</v>
      </c>
      <c r="H65" s="49">
        <v>142</v>
      </c>
      <c r="I65" s="49">
        <v>121</v>
      </c>
      <c r="J65" s="49">
        <v>99</v>
      </c>
      <c r="K65" s="49">
        <v>107</v>
      </c>
      <c r="L65" s="49">
        <v>100</v>
      </c>
      <c r="M65" s="49">
        <v>111</v>
      </c>
      <c r="N65" s="49">
        <v>123</v>
      </c>
      <c r="O65" s="49">
        <v>122</v>
      </c>
      <c r="P65" s="49">
        <v>120</v>
      </c>
      <c r="Q65" s="110">
        <v>92</v>
      </c>
      <c r="R65" s="147">
        <f t="shared" si="0"/>
        <v>-28</v>
      </c>
      <c r="S65" s="127">
        <f t="shared" si="1"/>
        <v>76.666666666666671</v>
      </c>
    </row>
    <row r="66" spans="1:19" s="16" customFormat="1" ht="13.5" customHeight="1" x14ac:dyDescent="0.2">
      <c r="A66" s="122">
        <v>61</v>
      </c>
      <c r="B66" s="206" t="s">
        <v>65</v>
      </c>
      <c r="C66" s="206"/>
      <c r="D66" s="120" t="s">
        <v>57</v>
      </c>
      <c r="E66" s="49">
        <v>1366</v>
      </c>
      <c r="F66" s="49">
        <v>1515</v>
      </c>
      <c r="G66" s="49">
        <v>1793</v>
      </c>
      <c r="H66" s="49">
        <v>2308</v>
      </c>
      <c r="I66" s="49">
        <v>2692</v>
      </c>
      <c r="J66" s="49">
        <v>3040</v>
      </c>
      <c r="K66" s="49">
        <v>3500</v>
      </c>
      <c r="L66" s="49">
        <v>4712</v>
      </c>
      <c r="M66" s="49">
        <v>4676</v>
      </c>
      <c r="N66" s="49">
        <v>5591</v>
      </c>
      <c r="O66" s="49">
        <v>5622</v>
      </c>
      <c r="P66" s="49">
        <v>5290</v>
      </c>
      <c r="Q66" s="110">
        <v>5553</v>
      </c>
      <c r="R66" s="147">
        <f t="shared" si="0"/>
        <v>263</v>
      </c>
      <c r="S66" s="127">
        <f t="shared" si="1"/>
        <v>104.97164461247637</v>
      </c>
    </row>
    <row r="67" spans="1:19" s="16" customFormat="1" ht="13.5" customHeight="1" x14ac:dyDescent="0.2">
      <c r="A67" s="122">
        <v>62</v>
      </c>
      <c r="B67" s="206" t="s">
        <v>66</v>
      </c>
      <c r="C67" s="206"/>
      <c r="D67" s="120" t="s">
        <v>57</v>
      </c>
      <c r="E67" s="49">
        <v>1397</v>
      </c>
      <c r="F67" s="49">
        <v>1613</v>
      </c>
      <c r="G67" s="49">
        <v>1778</v>
      </c>
      <c r="H67" s="49">
        <v>2059</v>
      </c>
      <c r="I67" s="49">
        <v>2299</v>
      </c>
      <c r="J67" s="49">
        <v>2576</v>
      </c>
      <c r="K67" s="49">
        <v>3121</v>
      </c>
      <c r="L67" s="49">
        <v>3687</v>
      </c>
      <c r="M67" s="49">
        <v>4291</v>
      </c>
      <c r="N67" s="49">
        <v>4611</v>
      </c>
      <c r="O67" s="49">
        <v>5293</v>
      </c>
      <c r="P67" s="49">
        <v>5587</v>
      </c>
      <c r="Q67" s="110">
        <v>5063</v>
      </c>
      <c r="R67" s="147">
        <f t="shared" si="0"/>
        <v>-524</v>
      </c>
      <c r="S67" s="127">
        <f t="shared" si="1"/>
        <v>90.621084660819761</v>
      </c>
    </row>
    <row r="68" spans="1:19" s="16" customFormat="1" ht="13.5" customHeight="1" x14ac:dyDescent="0.2">
      <c r="A68" s="122">
        <v>63</v>
      </c>
      <c r="B68" s="206" t="s">
        <v>67</v>
      </c>
      <c r="C68" s="206"/>
      <c r="D68" s="120" t="s">
        <v>57</v>
      </c>
      <c r="E68" s="49">
        <v>11876</v>
      </c>
      <c r="F68" s="49">
        <v>13250</v>
      </c>
      <c r="G68" s="49">
        <v>13267</v>
      </c>
      <c r="H68" s="49">
        <v>13883</v>
      </c>
      <c r="I68" s="49">
        <v>15313</v>
      </c>
      <c r="J68" s="49">
        <v>15182</v>
      </c>
      <c r="K68" s="49">
        <v>16476</v>
      </c>
      <c r="L68" s="49">
        <v>19421</v>
      </c>
      <c r="M68" s="49">
        <v>23122</v>
      </c>
      <c r="N68" s="49">
        <v>25202</v>
      </c>
      <c r="O68" s="49">
        <v>29056</v>
      </c>
      <c r="P68" s="49">
        <v>31671</v>
      </c>
      <c r="Q68" s="110">
        <v>31260</v>
      </c>
      <c r="R68" s="147">
        <f t="shared" si="0"/>
        <v>-411</v>
      </c>
      <c r="S68" s="127">
        <f t="shared" si="1"/>
        <v>98.702282845505351</v>
      </c>
    </row>
    <row r="69" spans="1:19" s="16" customFormat="1" ht="13.5" customHeight="1" x14ac:dyDescent="0.2">
      <c r="A69" s="122">
        <v>64</v>
      </c>
      <c r="B69" s="206" t="s">
        <v>68</v>
      </c>
      <c r="C69" s="206"/>
      <c r="D69" s="120" t="s">
        <v>57</v>
      </c>
      <c r="E69" s="49">
        <v>9620</v>
      </c>
      <c r="F69" s="49">
        <v>10507</v>
      </c>
      <c r="G69" s="49">
        <v>10245</v>
      </c>
      <c r="H69" s="49">
        <v>11331</v>
      </c>
      <c r="I69" s="49">
        <v>11932</v>
      </c>
      <c r="J69" s="49">
        <v>11426</v>
      </c>
      <c r="K69" s="49">
        <v>13195</v>
      </c>
      <c r="L69" s="49">
        <v>15277</v>
      </c>
      <c r="M69" s="49">
        <v>17138</v>
      </c>
      <c r="N69" s="49">
        <v>19224</v>
      </c>
      <c r="O69" s="49">
        <v>22554</v>
      </c>
      <c r="P69" s="49">
        <v>23897</v>
      </c>
      <c r="Q69" s="110">
        <v>22431</v>
      </c>
      <c r="R69" s="147">
        <f t="shared" si="0"/>
        <v>-1466</v>
      </c>
      <c r="S69" s="127">
        <f t="shared" si="1"/>
        <v>93.865338745449222</v>
      </c>
    </row>
    <row r="70" spans="1:19" s="16" customFormat="1" ht="13.5" customHeight="1" x14ac:dyDescent="0.2">
      <c r="A70" s="122">
        <v>65</v>
      </c>
      <c r="B70" s="199" t="s">
        <v>69</v>
      </c>
      <c r="C70" s="199"/>
      <c r="D70" s="120" t="s">
        <v>57</v>
      </c>
      <c r="E70" s="49">
        <v>611</v>
      </c>
      <c r="F70" s="49">
        <v>636</v>
      </c>
      <c r="G70" s="49">
        <v>772</v>
      </c>
      <c r="H70" s="49">
        <v>942</v>
      </c>
      <c r="I70" s="49">
        <v>871</v>
      </c>
      <c r="J70" s="49">
        <v>980</v>
      </c>
      <c r="K70" s="49">
        <v>966</v>
      </c>
      <c r="L70" s="49">
        <v>1147</v>
      </c>
      <c r="M70" s="49">
        <v>1197</v>
      </c>
      <c r="N70" s="49">
        <v>1332</v>
      </c>
      <c r="O70" s="49">
        <v>1467</v>
      </c>
      <c r="P70" s="49">
        <v>1396</v>
      </c>
      <c r="Q70" s="110">
        <v>1440</v>
      </c>
      <c r="R70" s="147">
        <f t="shared" si="0"/>
        <v>44</v>
      </c>
      <c r="S70" s="127">
        <f t="shared" si="1"/>
        <v>103.15186246418338</v>
      </c>
    </row>
    <row r="71" spans="1:19" s="16" customFormat="1" ht="13.5" customHeight="1" x14ac:dyDescent="0.2">
      <c r="A71" s="122">
        <v>66</v>
      </c>
      <c r="B71" s="199" t="s">
        <v>70</v>
      </c>
      <c r="C71" s="199"/>
      <c r="D71" s="120" t="s">
        <v>57</v>
      </c>
      <c r="E71" s="49">
        <v>14397</v>
      </c>
      <c r="F71" s="49">
        <v>19925</v>
      </c>
      <c r="G71" s="49">
        <v>16174</v>
      </c>
      <c r="H71" s="49">
        <v>23307</v>
      </c>
      <c r="I71" s="49">
        <v>23264</v>
      </c>
      <c r="J71" s="49">
        <v>24677</v>
      </c>
      <c r="K71" s="49">
        <v>28151</v>
      </c>
      <c r="L71" s="49">
        <v>28692</v>
      </c>
      <c r="M71" s="49">
        <v>33439</v>
      </c>
      <c r="N71" s="49">
        <v>46397</v>
      </c>
      <c r="O71" s="49">
        <v>50855</v>
      </c>
      <c r="P71" s="49">
        <v>46439</v>
      </c>
      <c r="Q71" s="110">
        <v>47892</v>
      </c>
      <c r="R71" s="147">
        <f t="shared" ref="R71:R100" si="30">Q71-P71</f>
        <v>1453</v>
      </c>
      <c r="S71" s="127">
        <f t="shared" ref="S71:S101" si="31">Q71/P71*100</f>
        <v>103.12883567690949</v>
      </c>
    </row>
    <row r="72" spans="1:19" s="16" customFormat="1" ht="13.5" customHeight="1" x14ac:dyDescent="0.2">
      <c r="A72" s="122">
        <v>67</v>
      </c>
      <c r="B72" s="199" t="s">
        <v>71</v>
      </c>
      <c r="C72" s="199"/>
      <c r="D72" s="120" t="s">
        <v>57</v>
      </c>
      <c r="E72" s="49">
        <v>12330</v>
      </c>
      <c r="F72" s="49">
        <v>1281</v>
      </c>
      <c r="G72" s="49">
        <v>7826</v>
      </c>
      <c r="H72" s="49">
        <v>679</v>
      </c>
      <c r="I72" s="49">
        <v>1966</v>
      </c>
      <c r="J72" s="49">
        <v>1773</v>
      </c>
      <c r="K72" s="49">
        <v>236</v>
      </c>
      <c r="L72" s="49">
        <v>3434</v>
      </c>
      <c r="M72" s="49">
        <v>1103</v>
      </c>
      <c r="N72" s="49">
        <v>455</v>
      </c>
      <c r="O72" s="49">
        <v>4762</v>
      </c>
      <c r="P72" s="49">
        <v>715</v>
      </c>
      <c r="Q72" s="110">
        <v>4999</v>
      </c>
      <c r="R72" s="147">
        <f t="shared" si="30"/>
        <v>4284</v>
      </c>
      <c r="S72" s="127" t="s">
        <v>131</v>
      </c>
    </row>
    <row r="73" spans="1:19" s="16" customFormat="1" ht="13.5" customHeight="1" x14ac:dyDescent="0.2">
      <c r="A73" s="122">
        <v>68</v>
      </c>
      <c r="B73" s="199" t="s">
        <v>72</v>
      </c>
      <c r="C73" s="199"/>
      <c r="D73" s="120" t="s">
        <v>57</v>
      </c>
      <c r="E73" s="49">
        <v>45398</v>
      </c>
      <c r="F73" s="49">
        <v>2019</v>
      </c>
      <c r="G73" s="49">
        <v>10445</v>
      </c>
      <c r="H73" s="49">
        <v>1540</v>
      </c>
      <c r="I73" s="49">
        <v>3087</v>
      </c>
      <c r="J73" s="49">
        <v>4827</v>
      </c>
      <c r="K73" s="49">
        <v>247</v>
      </c>
      <c r="L73" s="49">
        <v>3790</v>
      </c>
      <c r="M73" s="49">
        <v>950</v>
      </c>
      <c r="N73" s="49">
        <v>1766</v>
      </c>
      <c r="O73" s="49">
        <v>1812</v>
      </c>
      <c r="P73" s="49">
        <v>3609</v>
      </c>
      <c r="Q73" s="110">
        <v>6062</v>
      </c>
      <c r="R73" s="147">
        <f t="shared" si="30"/>
        <v>2453</v>
      </c>
      <c r="S73" s="127">
        <f t="shared" si="31"/>
        <v>167.96896647270711</v>
      </c>
    </row>
    <row r="74" spans="1:19" s="16" customFormat="1" ht="13.5" customHeight="1" x14ac:dyDescent="0.2">
      <c r="A74" s="122">
        <v>69</v>
      </c>
      <c r="B74" s="199" t="s">
        <v>73</v>
      </c>
      <c r="C74" s="199"/>
      <c r="D74" s="120" t="s">
        <v>57</v>
      </c>
      <c r="E74" s="49">
        <v>527</v>
      </c>
      <c r="F74" s="49">
        <v>986</v>
      </c>
      <c r="G74" s="49">
        <v>957</v>
      </c>
      <c r="H74" s="49">
        <v>872</v>
      </c>
      <c r="I74" s="49">
        <v>1603</v>
      </c>
      <c r="J74" s="49"/>
      <c r="K74" s="49">
        <v>1283</v>
      </c>
      <c r="L74" s="49">
        <v>2223</v>
      </c>
      <c r="M74" s="49">
        <v>4668</v>
      </c>
      <c r="N74" s="49">
        <v>1766</v>
      </c>
      <c r="O74" s="49">
        <v>5068</v>
      </c>
      <c r="P74" s="49">
        <v>6366</v>
      </c>
      <c r="Q74" s="110">
        <v>7943</v>
      </c>
      <c r="R74" s="147">
        <f t="shared" si="30"/>
        <v>1577</v>
      </c>
      <c r="S74" s="127">
        <f t="shared" si="31"/>
        <v>124.7722274583726</v>
      </c>
    </row>
    <row r="75" spans="1:19" s="16" customFormat="1" ht="13.5" customHeight="1" x14ac:dyDescent="0.2">
      <c r="A75" s="122">
        <v>70</v>
      </c>
      <c r="B75" s="199" t="s">
        <v>74</v>
      </c>
      <c r="C75" s="199"/>
      <c r="D75" s="120" t="s">
        <v>57</v>
      </c>
      <c r="E75" s="49">
        <v>1778</v>
      </c>
      <c r="F75" s="49">
        <v>111</v>
      </c>
      <c r="G75" s="49">
        <v>121</v>
      </c>
      <c r="H75" s="49">
        <v>61</v>
      </c>
      <c r="I75" s="49">
        <v>182</v>
      </c>
      <c r="J75" s="49"/>
      <c r="K75" s="49">
        <v>76</v>
      </c>
      <c r="L75" s="49">
        <v>130</v>
      </c>
      <c r="M75" s="49">
        <v>362</v>
      </c>
      <c r="N75" s="49">
        <v>170</v>
      </c>
      <c r="O75" s="49">
        <v>393</v>
      </c>
      <c r="P75" s="49">
        <v>2044</v>
      </c>
      <c r="Q75" s="110">
        <v>1818</v>
      </c>
      <c r="R75" s="147">
        <f t="shared" si="30"/>
        <v>-226</v>
      </c>
      <c r="S75" s="127">
        <f t="shared" si="31"/>
        <v>88.94324853228963</v>
      </c>
    </row>
    <row r="76" spans="1:19" s="16" customFormat="1" ht="18" customHeight="1" x14ac:dyDescent="0.2">
      <c r="A76" s="8">
        <v>71</v>
      </c>
      <c r="B76" s="209" t="s">
        <v>75</v>
      </c>
      <c r="C76" s="209"/>
      <c r="D76" s="9" t="s">
        <v>23</v>
      </c>
      <c r="E76" s="50">
        <f>SUM(E77:E79)</f>
        <v>622</v>
      </c>
      <c r="F76" s="50">
        <v>589</v>
      </c>
      <c r="G76" s="50">
        <f>SUM(G77:G79)</f>
        <v>570</v>
      </c>
      <c r="H76" s="50">
        <f>SUM(H77:H79)</f>
        <v>577</v>
      </c>
      <c r="I76" s="50">
        <v>482</v>
      </c>
      <c r="J76" s="50">
        <v>436</v>
      </c>
      <c r="K76" s="50">
        <v>463</v>
      </c>
      <c r="L76" s="22">
        <f>SUM(L77:L79)</f>
        <v>467</v>
      </c>
      <c r="M76" s="22">
        <v>495</v>
      </c>
      <c r="N76" s="22">
        <v>491</v>
      </c>
      <c r="O76" s="22">
        <v>399</v>
      </c>
      <c r="P76" s="22">
        <v>445</v>
      </c>
      <c r="Q76" s="153">
        <v>512</v>
      </c>
      <c r="R76" s="147">
        <f t="shared" si="30"/>
        <v>67</v>
      </c>
      <c r="S76" s="127">
        <f t="shared" si="31"/>
        <v>115.05617977528091</v>
      </c>
    </row>
    <row r="77" spans="1:19" s="16" customFormat="1" ht="13.5" customHeight="1" x14ac:dyDescent="0.2">
      <c r="A77" s="122">
        <v>72</v>
      </c>
      <c r="B77" s="205" t="s">
        <v>76</v>
      </c>
      <c r="C77" s="119" t="s">
        <v>77</v>
      </c>
      <c r="D77" s="120" t="s">
        <v>23</v>
      </c>
      <c r="E77" s="49">
        <v>335</v>
      </c>
      <c r="F77" s="49">
        <v>310</v>
      </c>
      <c r="G77" s="49">
        <v>254</v>
      </c>
      <c r="H77" s="49">
        <v>282</v>
      </c>
      <c r="I77" s="49">
        <v>210</v>
      </c>
      <c r="J77" s="49">
        <v>179</v>
      </c>
      <c r="K77" s="49">
        <v>189</v>
      </c>
      <c r="L77" s="49">
        <v>211</v>
      </c>
      <c r="M77" s="49">
        <v>183</v>
      </c>
      <c r="N77" s="49">
        <v>164</v>
      </c>
      <c r="O77" s="49">
        <v>127</v>
      </c>
      <c r="P77" s="49">
        <v>123</v>
      </c>
      <c r="Q77" s="110">
        <v>142</v>
      </c>
      <c r="R77" s="147">
        <f t="shared" si="30"/>
        <v>19</v>
      </c>
      <c r="S77" s="127">
        <f t="shared" si="31"/>
        <v>115.44715447154472</v>
      </c>
    </row>
    <row r="78" spans="1:19" s="16" customFormat="1" ht="13.5" customHeight="1" x14ac:dyDescent="0.2">
      <c r="A78" s="122">
        <v>73</v>
      </c>
      <c r="B78" s="205"/>
      <c r="C78" s="119" t="s">
        <v>78</v>
      </c>
      <c r="D78" s="120" t="s">
        <v>23</v>
      </c>
      <c r="E78" s="49">
        <v>237</v>
      </c>
      <c r="F78" s="49">
        <v>240</v>
      </c>
      <c r="G78" s="49">
        <v>262</v>
      </c>
      <c r="H78" s="49">
        <v>256</v>
      </c>
      <c r="I78" s="49">
        <v>243</v>
      </c>
      <c r="J78" s="49">
        <v>238</v>
      </c>
      <c r="K78" s="49">
        <v>247</v>
      </c>
      <c r="L78" s="49">
        <v>230</v>
      </c>
      <c r="M78" s="49">
        <v>286</v>
      </c>
      <c r="N78" s="49">
        <v>273</v>
      </c>
      <c r="O78" s="49">
        <v>232</v>
      </c>
      <c r="P78" s="49">
        <v>276</v>
      </c>
      <c r="Q78" s="110">
        <v>320</v>
      </c>
      <c r="R78" s="147">
        <f t="shared" si="30"/>
        <v>44</v>
      </c>
      <c r="S78" s="127">
        <f t="shared" si="31"/>
        <v>115.94202898550725</v>
      </c>
    </row>
    <row r="79" spans="1:19" s="16" customFormat="1" ht="13.5" customHeight="1" x14ac:dyDescent="0.2">
      <c r="A79" s="122">
        <v>74</v>
      </c>
      <c r="B79" s="205"/>
      <c r="C79" s="119" t="s">
        <v>79</v>
      </c>
      <c r="D79" s="120" t="s">
        <v>23</v>
      </c>
      <c r="E79" s="49">
        <v>50</v>
      </c>
      <c r="F79" s="49">
        <v>57</v>
      </c>
      <c r="G79" s="49">
        <v>54</v>
      </c>
      <c r="H79" s="49">
        <v>39</v>
      </c>
      <c r="I79" s="49">
        <v>29</v>
      </c>
      <c r="J79" s="49">
        <v>19</v>
      </c>
      <c r="K79" s="49">
        <v>27</v>
      </c>
      <c r="L79" s="49">
        <v>26</v>
      </c>
      <c r="M79" s="49">
        <v>26</v>
      </c>
      <c r="N79" s="49">
        <v>54</v>
      </c>
      <c r="O79" s="49">
        <v>40</v>
      </c>
      <c r="P79" s="49">
        <v>46</v>
      </c>
      <c r="Q79" s="110">
        <v>50</v>
      </c>
      <c r="R79" s="147">
        <f t="shared" si="30"/>
        <v>4</v>
      </c>
      <c r="S79" s="127">
        <f t="shared" si="31"/>
        <v>108.69565217391303</v>
      </c>
    </row>
    <row r="80" spans="1:19" s="16" customFormat="1" ht="13.5" customHeight="1" x14ac:dyDescent="0.2">
      <c r="A80" s="122">
        <v>75</v>
      </c>
      <c r="B80" s="202" t="s">
        <v>80</v>
      </c>
      <c r="C80" s="202"/>
      <c r="D80" s="120" t="s">
        <v>23</v>
      </c>
      <c r="E80" s="49">
        <v>239</v>
      </c>
      <c r="F80" s="49">
        <v>216</v>
      </c>
      <c r="G80" s="49">
        <v>258</v>
      </c>
      <c r="H80" s="49">
        <v>264</v>
      </c>
      <c r="I80" s="49">
        <v>235</v>
      </c>
      <c r="J80" s="49">
        <v>211</v>
      </c>
      <c r="K80" s="49">
        <v>219</v>
      </c>
      <c r="L80" s="49">
        <v>204</v>
      </c>
      <c r="M80" s="49">
        <v>226</v>
      </c>
      <c r="N80" s="49">
        <v>215</v>
      </c>
      <c r="O80" s="49">
        <v>131</v>
      </c>
      <c r="P80" s="49">
        <v>169</v>
      </c>
      <c r="Q80" s="110">
        <v>214</v>
      </c>
      <c r="R80" s="147">
        <f t="shared" si="30"/>
        <v>45</v>
      </c>
      <c r="S80" s="127">
        <f t="shared" si="31"/>
        <v>126.62721893491124</v>
      </c>
    </row>
    <row r="81" spans="1:19" s="16" customFormat="1" ht="13.5" customHeight="1" x14ac:dyDescent="0.2">
      <c r="A81" s="122">
        <v>76</v>
      </c>
      <c r="B81" s="199" t="s">
        <v>81</v>
      </c>
      <c r="C81" s="199"/>
      <c r="D81" s="120" t="s">
        <v>82</v>
      </c>
      <c r="E81" s="55">
        <v>80</v>
      </c>
      <c r="F81" s="55">
        <v>83.2</v>
      </c>
      <c r="G81" s="55">
        <v>86</v>
      </c>
      <c r="H81" s="55">
        <v>86</v>
      </c>
      <c r="I81" s="55">
        <v>40</v>
      </c>
      <c r="J81" s="55">
        <v>56</v>
      </c>
      <c r="K81" s="55">
        <v>56</v>
      </c>
      <c r="L81" s="55">
        <v>48</v>
      </c>
      <c r="M81" s="55">
        <v>8.1999999999999993</v>
      </c>
      <c r="N81" s="55">
        <v>16</v>
      </c>
      <c r="O81" s="55">
        <v>24</v>
      </c>
      <c r="P81" s="55">
        <v>46.3</v>
      </c>
      <c r="Q81" s="159">
        <v>52.2</v>
      </c>
      <c r="R81" s="147">
        <f t="shared" si="30"/>
        <v>5.9000000000000057</v>
      </c>
      <c r="S81" s="127">
        <f t="shared" si="31"/>
        <v>112.7429805615551</v>
      </c>
    </row>
    <row r="82" spans="1:19" s="16" customFormat="1" ht="13.5" customHeight="1" x14ac:dyDescent="0.2">
      <c r="A82" s="122">
        <v>77</v>
      </c>
      <c r="B82" s="199" t="s">
        <v>83</v>
      </c>
      <c r="C82" s="199"/>
      <c r="D82" s="120" t="s">
        <v>82</v>
      </c>
      <c r="E82" s="55">
        <v>56</v>
      </c>
      <c r="F82" s="55">
        <v>56</v>
      </c>
      <c r="G82" s="55">
        <v>56.3</v>
      </c>
      <c r="H82" s="55">
        <v>56</v>
      </c>
      <c r="I82" s="55">
        <v>24.5</v>
      </c>
      <c r="J82" s="55">
        <v>31.2</v>
      </c>
      <c r="K82" s="55">
        <v>32.700000000000003</v>
      </c>
      <c r="L82" s="55">
        <v>31.2</v>
      </c>
      <c r="M82" s="55">
        <v>16.7</v>
      </c>
      <c r="N82" s="55">
        <v>14</v>
      </c>
      <c r="O82" s="55">
        <v>10.199999999999999</v>
      </c>
      <c r="P82" s="55">
        <v>13.2</v>
      </c>
      <c r="Q82" s="159">
        <v>80.2</v>
      </c>
      <c r="R82" s="147">
        <f t="shared" si="30"/>
        <v>67</v>
      </c>
      <c r="S82" s="127" t="s">
        <v>132</v>
      </c>
    </row>
    <row r="83" spans="1:19" s="16" customFormat="1" ht="13.5" customHeight="1" x14ac:dyDescent="0.2">
      <c r="A83" s="122">
        <v>78</v>
      </c>
      <c r="B83" s="199" t="s">
        <v>84</v>
      </c>
      <c r="C83" s="199"/>
      <c r="D83" s="120" t="s">
        <v>82</v>
      </c>
      <c r="E83" s="55">
        <v>3200</v>
      </c>
      <c r="F83" s="55">
        <v>1600</v>
      </c>
      <c r="G83" s="55">
        <v>4000</v>
      </c>
      <c r="H83" s="55">
        <v>4000</v>
      </c>
      <c r="I83" s="55">
        <v>4400</v>
      </c>
      <c r="J83" s="55">
        <v>4640</v>
      </c>
      <c r="K83" s="55">
        <v>4761</v>
      </c>
      <c r="L83" s="55">
        <v>4850</v>
      </c>
      <c r="M83" s="55">
        <v>1600</v>
      </c>
      <c r="N83" s="55">
        <v>3867.5</v>
      </c>
      <c r="O83" s="55">
        <v>2500</v>
      </c>
      <c r="P83" s="55">
        <v>1901.5</v>
      </c>
      <c r="Q83" s="159">
        <v>1417</v>
      </c>
      <c r="R83" s="147">
        <f t="shared" si="30"/>
        <v>-484.5</v>
      </c>
      <c r="S83" s="127">
        <f t="shared" si="31"/>
        <v>74.520115698133054</v>
      </c>
    </row>
    <row r="84" spans="1:19" s="16" customFormat="1" ht="13.5" customHeight="1" x14ac:dyDescent="0.2">
      <c r="A84" s="122">
        <v>79</v>
      </c>
      <c r="B84" s="199" t="s">
        <v>85</v>
      </c>
      <c r="C84" s="199"/>
      <c r="D84" s="120" t="s">
        <v>82</v>
      </c>
      <c r="E84" s="55">
        <v>150</v>
      </c>
      <c r="F84" s="55">
        <v>150</v>
      </c>
      <c r="G84" s="55">
        <v>65</v>
      </c>
      <c r="H84" s="55">
        <v>45</v>
      </c>
      <c r="I84" s="55">
        <v>50</v>
      </c>
      <c r="J84" s="55">
        <v>10</v>
      </c>
      <c r="K84" s="55">
        <v>10</v>
      </c>
      <c r="L84" s="55">
        <v>0.17</v>
      </c>
      <c r="M84" s="55">
        <v>2.6</v>
      </c>
      <c r="N84" s="55">
        <v>30</v>
      </c>
      <c r="O84" s="55">
        <v>30</v>
      </c>
      <c r="P84" s="55">
        <v>9</v>
      </c>
      <c r="Q84" s="159">
        <v>55</v>
      </c>
      <c r="R84" s="147">
        <f t="shared" si="30"/>
        <v>46</v>
      </c>
      <c r="S84" s="127" t="s">
        <v>133</v>
      </c>
    </row>
    <row r="85" spans="1:19" s="16" customFormat="1" ht="13.5" customHeight="1" x14ac:dyDescent="0.2">
      <c r="A85" s="122">
        <v>80</v>
      </c>
      <c r="B85" s="199" t="s">
        <v>86</v>
      </c>
      <c r="C85" s="199"/>
      <c r="D85" s="120" t="s">
        <v>7</v>
      </c>
      <c r="E85" s="15">
        <v>1</v>
      </c>
      <c r="F85" s="15">
        <v>1</v>
      </c>
      <c r="G85" s="15">
        <v>1</v>
      </c>
      <c r="H85" s="15">
        <v>1</v>
      </c>
      <c r="I85" s="15">
        <v>1</v>
      </c>
      <c r="J85" s="15">
        <v>1</v>
      </c>
      <c r="K85" s="15">
        <v>1</v>
      </c>
      <c r="L85" s="15">
        <v>1</v>
      </c>
      <c r="M85" s="15">
        <v>1</v>
      </c>
      <c r="N85" s="15">
        <v>1</v>
      </c>
      <c r="O85" s="15">
        <v>1</v>
      </c>
      <c r="P85" s="15">
        <v>1</v>
      </c>
      <c r="Q85" s="36">
        <v>1</v>
      </c>
      <c r="R85" s="147">
        <f t="shared" si="30"/>
        <v>0</v>
      </c>
      <c r="S85" s="127">
        <f t="shared" si="31"/>
        <v>100</v>
      </c>
    </row>
    <row r="86" spans="1:19" s="16" customFormat="1" ht="13.5" customHeight="1" x14ac:dyDescent="0.2">
      <c r="A86" s="122">
        <v>81</v>
      </c>
      <c r="B86" s="199" t="s">
        <v>87</v>
      </c>
      <c r="C86" s="199"/>
      <c r="D86" s="120" t="s">
        <v>7</v>
      </c>
      <c r="E86" s="15">
        <v>20</v>
      </c>
      <c r="F86" s="15">
        <v>19</v>
      </c>
      <c r="G86" s="15">
        <v>19</v>
      </c>
      <c r="H86" s="15">
        <v>19</v>
      </c>
      <c r="I86" s="15">
        <v>19</v>
      </c>
      <c r="J86" s="15">
        <v>17</v>
      </c>
      <c r="K86" s="15">
        <v>18</v>
      </c>
      <c r="L86" s="15">
        <v>19</v>
      </c>
      <c r="M86" s="15">
        <v>20</v>
      </c>
      <c r="N86" s="15">
        <v>21</v>
      </c>
      <c r="O86" s="15">
        <v>21</v>
      </c>
      <c r="P86" s="15">
        <v>23</v>
      </c>
      <c r="Q86" s="36">
        <v>22</v>
      </c>
      <c r="R86" s="147">
        <f t="shared" si="30"/>
        <v>-1</v>
      </c>
      <c r="S86" s="127">
        <f t="shared" si="31"/>
        <v>95.652173913043484</v>
      </c>
    </row>
    <row r="87" spans="1:19" s="16" customFormat="1" ht="13.5" customHeight="1" x14ac:dyDescent="0.2">
      <c r="A87" s="122">
        <v>82</v>
      </c>
      <c r="B87" s="199" t="s">
        <v>88</v>
      </c>
      <c r="C87" s="199"/>
      <c r="D87" s="120" t="s">
        <v>23</v>
      </c>
      <c r="E87" s="15">
        <v>581</v>
      </c>
      <c r="F87" s="15">
        <v>501</v>
      </c>
      <c r="G87" s="15">
        <v>490</v>
      </c>
      <c r="H87" s="15">
        <v>488</v>
      </c>
      <c r="I87" s="15">
        <v>475</v>
      </c>
      <c r="J87" s="15">
        <v>441</v>
      </c>
      <c r="K87" s="15">
        <v>458</v>
      </c>
      <c r="L87" s="15">
        <v>453</v>
      </c>
      <c r="M87" s="15">
        <v>478</v>
      </c>
      <c r="N87" s="15">
        <v>485</v>
      </c>
      <c r="O87" s="15">
        <v>484</v>
      </c>
      <c r="P87" s="15">
        <v>526</v>
      </c>
      <c r="Q87" s="36">
        <v>538</v>
      </c>
      <c r="R87" s="147">
        <f t="shared" si="30"/>
        <v>12</v>
      </c>
      <c r="S87" s="127">
        <f t="shared" si="31"/>
        <v>102.28136882129277</v>
      </c>
    </row>
    <row r="88" spans="1:19" s="16" customFormat="1" ht="13.5" customHeight="1" x14ac:dyDescent="0.2">
      <c r="A88" s="122">
        <v>83</v>
      </c>
      <c r="B88" s="199" t="s">
        <v>89</v>
      </c>
      <c r="C88" s="199"/>
      <c r="D88" s="120" t="s">
        <v>23</v>
      </c>
      <c r="E88" s="15">
        <v>378</v>
      </c>
      <c r="F88" s="15">
        <v>239</v>
      </c>
      <c r="G88" s="15">
        <v>238</v>
      </c>
      <c r="H88" s="15">
        <v>237</v>
      </c>
      <c r="I88" s="15">
        <v>230</v>
      </c>
      <c r="J88" s="15">
        <v>210</v>
      </c>
      <c r="K88" s="15">
        <v>226</v>
      </c>
      <c r="L88" s="15">
        <v>229</v>
      </c>
      <c r="M88" s="15">
        <v>250</v>
      </c>
      <c r="N88" s="15">
        <v>252</v>
      </c>
      <c r="O88" s="15">
        <v>240</v>
      </c>
      <c r="P88" s="15">
        <v>271</v>
      </c>
      <c r="Q88" s="36">
        <v>283</v>
      </c>
      <c r="R88" s="147">
        <f t="shared" si="30"/>
        <v>12</v>
      </c>
      <c r="S88" s="127">
        <f t="shared" si="31"/>
        <v>104.4280442804428</v>
      </c>
    </row>
    <row r="89" spans="1:19" s="16" customFormat="1" ht="13.5" customHeight="1" x14ac:dyDescent="0.2">
      <c r="A89" s="122">
        <v>84</v>
      </c>
      <c r="B89" s="199" t="s">
        <v>90</v>
      </c>
      <c r="C89" s="199"/>
      <c r="D89" s="120" t="s">
        <v>23</v>
      </c>
      <c r="E89" s="15">
        <v>50</v>
      </c>
      <c r="F89" s="15">
        <v>49</v>
      </c>
      <c r="G89" s="15">
        <v>56</v>
      </c>
      <c r="H89" s="15">
        <v>53</v>
      </c>
      <c r="I89" s="15">
        <v>50</v>
      </c>
      <c r="J89" s="15">
        <v>50</v>
      </c>
      <c r="K89" s="15">
        <v>50</v>
      </c>
      <c r="L89" s="15">
        <v>46</v>
      </c>
      <c r="M89" s="15">
        <v>50</v>
      </c>
      <c r="N89" s="15">
        <v>55</v>
      </c>
      <c r="O89" s="15">
        <v>51</v>
      </c>
      <c r="P89" s="15">
        <v>54</v>
      </c>
      <c r="Q89" s="36">
        <v>57</v>
      </c>
      <c r="R89" s="147">
        <f t="shared" si="30"/>
        <v>3</v>
      </c>
      <c r="S89" s="127">
        <f t="shared" si="31"/>
        <v>105.55555555555556</v>
      </c>
    </row>
    <row r="90" spans="1:19" s="16" customFormat="1" ht="13.5" customHeight="1" x14ac:dyDescent="0.2">
      <c r="A90" s="122">
        <v>85</v>
      </c>
      <c r="B90" s="199" t="s">
        <v>89</v>
      </c>
      <c r="C90" s="199"/>
      <c r="D90" s="120" t="s">
        <v>23</v>
      </c>
      <c r="E90" s="15">
        <v>40</v>
      </c>
      <c r="F90" s="15">
        <v>37</v>
      </c>
      <c r="G90" s="15">
        <v>44</v>
      </c>
      <c r="H90" s="15">
        <v>42</v>
      </c>
      <c r="I90" s="15">
        <v>38</v>
      </c>
      <c r="J90" s="15">
        <v>39</v>
      </c>
      <c r="K90" s="15">
        <v>36</v>
      </c>
      <c r="L90" s="15">
        <v>34</v>
      </c>
      <c r="M90" s="15">
        <v>37</v>
      </c>
      <c r="N90" s="15">
        <v>39</v>
      </c>
      <c r="O90" s="15">
        <v>36</v>
      </c>
      <c r="P90" s="15">
        <v>41</v>
      </c>
      <c r="Q90" s="36">
        <v>42</v>
      </c>
      <c r="R90" s="147">
        <f t="shared" si="30"/>
        <v>1</v>
      </c>
      <c r="S90" s="127">
        <f t="shared" si="31"/>
        <v>102.4390243902439</v>
      </c>
    </row>
    <row r="91" spans="1:19" s="16" customFormat="1" ht="13.5" customHeight="1" x14ac:dyDescent="0.2">
      <c r="A91" s="122">
        <v>86</v>
      </c>
      <c r="B91" s="199" t="s">
        <v>91</v>
      </c>
      <c r="C91" s="199"/>
      <c r="D91" s="120" t="s">
        <v>23</v>
      </c>
      <c r="E91" s="15">
        <v>28</v>
      </c>
      <c r="F91" s="15">
        <v>24</v>
      </c>
      <c r="G91" s="15">
        <v>27</v>
      </c>
      <c r="H91" s="15">
        <v>27</v>
      </c>
      <c r="I91" s="15">
        <v>28</v>
      </c>
      <c r="J91" s="15">
        <v>28</v>
      </c>
      <c r="K91" s="15">
        <v>28</v>
      </c>
      <c r="L91" s="15">
        <v>27</v>
      </c>
      <c r="M91" s="15">
        <v>29</v>
      </c>
      <c r="N91" s="15">
        <v>30</v>
      </c>
      <c r="O91" s="15">
        <v>29</v>
      </c>
      <c r="P91" s="15">
        <v>32</v>
      </c>
      <c r="Q91" s="36">
        <v>34</v>
      </c>
      <c r="R91" s="147">
        <f t="shared" si="30"/>
        <v>2</v>
      </c>
      <c r="S91" s="127">
        <f t="shared" si="31"/>
        <v>106.25</v>
      </c>
    </row>
    <row r="92" spans="1:19" s="16" customFormat="1" ht="13.5" customHeight="1" x14ac:dyDescent="0.2">
      <c r="A92" s="122">
        <v>87</v>
      </c>
      <c r="B92" s="199" t="s">
        <v>89</v>
      </c>
      <c r="C92" s="199"/>
      <c r="D92" s="120" t="s">
        <v>23</v>
      </c>
      <c r="E92" s="15">
        <v>23</v>
      </c>
      <c r="F92" s="15">
        <v>19</v>
      </c>
      <c r="G92" s="15">
        <v>22</v>
      </c>
      <c r="H92" s="15">
        <v>23</v>
      </c>
      <c r="I92" s="15">
        <v>20</v>
      </c>
      <c r="J92" s="15">
        <v>19</v>
      </c>
      <c r="K92" s="15">
        <v>19</v>
      </c>
      <c r="L92" s="15">
        <v>19</v>
      </c>
      <c r="M92" s="15">
        <v>21</v>
      </c>
      <c r="N92" s="15">
        <v>22</v>
      </c>
      <c r="O92" s="15">
        <v>20</v>
      </c>
      <c r="P92" s="15">
        <v>23</v>
      </c>
      <c r="Q92" s="36">
        <v>25</v>
      </c>
      <c r="R92" s="147">
        <f t="shared" si="30"/>
        <v>2</v>
      </c>
      <c r="S92" s="127">
        <f t="shared" si="31"/>
        <v>108.69565217391303</v>
      </c>
    </row>
    <row r="93" spans="1:19" s="16" customFormat="1" ht="13.5" customHeight="1" x14ac:dyDescent="0.2">
      <c r="A93" s="122">
        <v>88</v>
      </c>
      <c r="B93" s="199" t="s">
        <v>92</v>
      </c>
      <c r="C93" s="199"/>
      <c r="D93" s="120" t="s">
        <v>23</v>
      </c>
      <c r="E93" s="15">
        <v>58</v>
      </c>
      <c r="F93" s="15">
        <v>46</v>
      </c>
      <c r="G93" s="15">
        <v>46</v>
      </c>
      <c r="H93" s="15">
        <v>33</v>
      </c>
      <c r="I93" s="15">
        <v>44</v>
      </c>
      <c r="J93" s="15">
        <v>36</v>
      </c>
      <c r="K93" s="15">
        <v>34</v>
      </c>
      <c r="L93" s="15">
        <v>46</v>
      </c>
      <c r="M93" s="15">
        <v>54</v>
      </c>
      <c r="N93" s="15">
        <v>57</v>
      </c>
      <c r="O93" s="15">
        <v>47</v>
      </c>
      <c r="P93" s="15">
        <v>56</v>
      </c>
      <c r="Q93" s="36">
        <v>64</v>
      </c>
      <c r="R93" s="147">
        <f t="shared" si="30"/>
        <v>8</v>
      </c>
      <c r="S93" s="127">
        <f t="shared" si="31"/>
        <v>114.28571428571428</v>
      </c>
    </row>
    <row r="94" spans="1:19" s="16" customFormat="1" ht="13.5" customHeight="1" x14ac:dyDescent="0.2">
      <c r="A94" s="122">
        <v>89</v>
      </c>
      <c r="B94" s="199" t="s">
        <v>93</v>
      </c>
      <c r="C94" s="199"/>
      <c r="D94" s="120" t="s">
        <v>23</v>
      </c>
      <c r="E94" s="15">
        <v>55</v>
      </c>
      <c r="F94" s="15">
        <v>55</v>
      </c>
      <c r="G94" s="15">
        <v>51</v>
      </c>
      <c r="H94" s="15">
        <v>50</v>
      </c>
      <c r="I94" s="15">
        <v>30</v>
      </c>
      <c r="J94" s="15">
        <v>30</v>
      </c>
      <c r="K94" s="15">
        <v>30</v>
      </c>
      <c r="L94" s="15">
        <v>40</v>
      </c>
      <c r="M94" s="15">
        <v>40</v>
      </c>
      <c r="N94" s="15">
        <v>45</v>
      </c>
      <c r="O94" s="15">
        <v>34</v>
      </c>
      <c r="P94" s="15">
        <v>35</v>
      </c>
      <c r="Q94" s="36">
        <v>45</v>
      </c>
      <c r="R94" s="147">
        <f t="shared" si="30"/>
        <v>10</v>
      </c>
      <c r="S94" s="127">
        <f t="shared" si="31"/>
        <v>128.57142857142858</v>
      </c>
    </row>
    <row r="95" spans="1:19" s="16" customFormat="1" ht="13.5" customHeight="1" x14ac:dyDescent="0.2">
      <c r="A95" s="122">
        <v>90</v>
      </c>
      <c r="B95" s="199" t="s">
        <v>94</v>
      </c>
      <c r="C95" s="199"/>
      <c r="D95" s="120" t="s">
        <v>23</v>
      </c>
      <c r="E95" s="15">
        <v>2</v>
      </c>
      <c r="F95" s="15">
        <v>1</v>
      </c>
      <c r="G95" s="15">
        <v>1</v>
      </c>
      <c r="H95" s="15">
        <v>2</v>
      </c>
      <c r="I95" s="15">
        <v>1</v>
      </c>
      <c r="J95" s="15">
        <v>1</v>
      </c>
      <c r="K95" s="15">
        <v>3</v>
      </c>
      <c r="L95" s="15">
        <v>1</v>
      </c>
      <c r="M95" s="15">
        <v>1</v>
      </c>
      <c r="N95" s="15">
        <v>2</v>
      </c>
      <c r="O95" s="15">
        <v>1</v>
      </c>
      <c r="P95" s="15" t="s">
        <v>120</v>
      </c>
      <c r="Q95" s="36">
        <v>3</v>
      </c>
      <c r="R95" s="147" t="e">
        <f t="shared" si="30"/>
        <v>#VALUE!</v>
      </c>
      <c r="S95" s="127" t="e">
        <f t="shared" si="31"/>
        <v>#VALUE!</v>
      </c>
    </row>
    <row r="96" spans="1:19" s="16" customFormat="1" ht="13.5" customHeight="1" x14ac:dyDescent="0.2">
      <c r="A96" s="122">
        <v>91</v>
      </c>
      <c r="B96" s="199" t="s">
        <v>95</v>
      </c>
      <c r="C96" s="199"/>
      <c r="D96" s="120" t="s">
        <v>23</v>
      </c>
      <c r="E96" s="15">
        <v>2</v>
      </c>
      <c r="F96" s="15">
        <v>1</v>
      </c>
      <c r="G96" s="15">
        <v>1</v>
      </c>
      <c r="H96" s="15">
        <v>2</v>
      </c>
      <c r="I96" s="15">
        <v>1</v>
      </c>
      <c r="J96" s="15">
        <v>1</v>
      </c>
      <c r="K96" s="15">
        <v>3</v>
      </c>
      <c r="L96" s="15">
        <v>1</v>
      </c>
      <c r="M96" s="15">
        <v>1</v>
      </c>
      <c r="N96" s="15">
        <v>2</v>
      </c>
      <c r="O96" s="15">
        <v>1</v>
      </c>
      <c r="P96" s="15" t="s">
        <v>120</v>
      </c>
      <c r="Q96" s="36">
        <v>3</v>
      </c>
      <c r="R96" s="147" t="e">
        <f t="shared" si="30"/>
        <v>#VALUE!</v>
      </c>
      <c r="S96" s="127" t="e">
        <f t="shared" si="31"/>
        <v>#VALUE!</v>
      </c>
    </row>
    <row r="97" spans="1:19" s="16" customFormat="1" ht="27" customHeight="1" x14ac:dyDescent="0.2">
      <c r="A97" s="122">
        <v>92</v>
      </c>
      <c r="B97" s="199" t="s">
        <v>96</v>
      </c>
      <c r="C97" s="199"/>
      <c r="D97" s="120" t="s">
        <v>23</v>
      </c>
      <c r="E97" s="15">
        <v>1</v>
      </c>
      <c r="F97" s="15">
        <v>2</v>
      </c>
      <c r="G97" s="15"/>
      <c r="H97" s="15"/>
      <c r="I97" s="15"/>
      <c r="J97" s="15"/>
      <c r="K97" s="15"/>
      <c r="L97" s="15">
        <v>1</v>
      </c>
      <c r="M97" s="15"/>
      <c r="N97" s="15">
        <v>0</v>
      </c>
      <c r="O97" s="15">
        <v>1</v>
      </c>
      <c r="P97" s="15">
        <v>1</v>
      </c>
      <c r="Q97" s="36" t="s">
        <v>120</v>
      </c>
      <c r="R97" s="147" t="e">
        <f t="shared" si="30"/>
        <v>#VALUE!</v>
      </c>
      <c r="S97" s="127" t="e">
        <f t="shared" si="31"/>
        <v>#VALUE!</v>
      </c>
    </row>
    <row r="98" spans="1:19" s="16" customFormat="1" ht="13.5" customHeight="1" x14ac:dyDescent="0.2">
      <c r="A98" s="122">
        <v>93</v>
      </c>
      <c r="B98" s="199" t="s">
        <v>97</v>
      </c>
      <c r="C98" s="199"/>
      <c r="D98" s="120" t="s">
        <v>23</v>
      </c>
      <c r="E98" s="15"/>
      <c r="F98" s="15"/>
      <c r="G98" s="15"/>
      <c r="H98" s="15"/>
      <c r="I98" s="15"/>
      <c r="J98" s="15">
        <v>2</v>
      </c>
      <c r="K98" s="15">
        <v>1</v>
      </c>
      <c r="L98" s="15">
        <v>0</v>
      </c>
      <c r="M98" s="15"/>
      <c r="N98" s="15">
        <v>0</v>
      </c>
      <c r="O98" s="15">
        <v>1</v>
      </c>
      <c r="P98" s="15" t="s">
        <v>120</v>
      </c>
      <c r="Q98" s="36">
        <v>1</v>
      </c>
      <c r="R98" s="147" t="e">
        <f t="shared" si="30"/>
        <v>#VALUE!</v>
      </c>
      <c r="S98" s="127" t="e">
        <f t="shared" si="31"/>
        <v>#VALUE!</v>
      </c>
    </row>
    <row r="99" spans="1:19" s="16" customFormat="1" ht="13.5" customHeight="1" x14ac:dyDescent="0.2">
      <c r="A99" s="122">
        <v>94</v>
      </c>
      <c r="B99" s="199" t="s">
        <v>98</v>
      </c>
      <c r="C99" s="199"/>
      <c r="D99" s="120" t="s">
        <v>23</v>
      </c>
      <c r="E99" s="15">
        <v>50</v>
      </c>
      <c r="F99" s="15">
        <v>19</v>
      </c>
      <c r="G99" s="15">
        <v>5</v>
      </c>
      <c r="H99" s="15">
        <v>13</v>
      </c>
      <c r="I99" s="15">
        <v>7</v>
      </c>
      <c r="J99" s="15"/>
      <c r="K99" s="15">
        <v>10</v>
      </c>
      <c r="L99" s="15">
        <v>7</v>
      </c>
      <c r="M99" s="15">
        <v>26</v>
      </c>
      <c r="N99" s="15">
        <v>7</v>
      </c>
      <c r="O99" s="15">
        <v>7</v>
      </c>
      <c r="P99" s="15">
        <v>4</v>
      </c>
      <c r="Q99" s="36">
        <v>4</v>
      </c>
      <c r="R99" s="147">
        <f t="shared" si="30"/>
        <v>0</v>
      </c>
      <c r="S99" s="127">
        <f t="shared" si="31"/>
        <v>100</v>
      </c>
    </row>
    <row r="100" spans="1:19" s="16" customFormat="1" ht="13.5" customHeight="1" x14ac:dyDescent="0.2">
      <c r="A100" s="122">
        <v>95</v>
      </c>
      <c r="B100" s="199" t="s">
        <v>99</v>
      </c>
      <c r="C100" s="199"/>
      <c r="D100" s="120" t="s">
        <v>7</v>
      </c>
      <c r="E100" s="15">
        <v>7</v>
      </c>
      <c r="F100" s="15">
        <v>10</v>
      </c>
      <c r="G100" s="15">
        <v>4</v>
      </c>
      <c r="H100" s="15">
        <v>6</v>
      </c>
      <c r="I100" s="15">
        <v>10</v>
      </c>
      <c r="J100" s="15"/>
      <c r="K100" s="15">
        <v>15</v>
      </c>
      <c r="L100" s="15">
        <v>9</v>
      </c>
      <c r="M100" s="15">
        <v>17</v>
      </c>
      <c r="N100" s="15">
        <v>21</v>
      </c>
      <c r="O100" s="15">
        <v>15</v>
      </c>
      <c r="P100" s="15">
        <v>25</v>
      </c>
      <c r="Q100" s="15">
        <v>12</v>
      </c>
      <c r="R100" s="147">
        <f t="shared" si="30"/>
        <v>-13</v>
      </c>
      <c r="S100" s="127">
        <f t="shared" si="31"/>
        <v>48</v>
      </c>
    </row>
    <row r="101" spans="1:19" s="16" customFormat="1" ht="13.5" customHeight="1" x14ac:dyDescent="0.2">
      <c r="A101" s="122">
        <v>96</v>
      </c>
      <c r="B101" s="199" t="s">
        <v>100</v>
      </c>
      <c r="C101" s="199"/>
      <c r="D101" s="120" t="s">
        <v>23</v>
      </c>
      <c r="E101" s="15">
        <v>12</v>
      </c>
      <c r="F101" s="15">
        <v>9</v>
      </c>
      <c r="G101" s="15">
        <v>7</v>
      </c>
      <c r="H101" s="15">
        <v>6</v>
      </c>
      <c r="I101" s="15">
        <v>7</v>
      </c>
      <c r="J101" s="15"/>
      <c r="K101" s="15">
        <v>18</v>
      </c>
      <c r="L101" s="15">
        <v>6</v>
      </c>
      <c r="M101" s="15">
        <v>14</v>
      </c>
      <c r="N101" s="15">
        <v>7</v>
      </c>
      <c r="O101" s="15">
        <v>3</v>
      </c>
      <c r="P101" s="15">
        <v>17</v>
      </c>
      <c r="Q101" s="15">
        <v>10</v>
      </c>
      <c r="R101" s="147">
        <f t="shared" ref="R101" si="32">Q101-P101</f>
        <v>-7</v>
      </c>
      <c r="S101" s="127">
        <f t="shared" si="31"/>
        <v>58.82352941176471</v>
      </c>
    </row>
    <row r="102" spans="1:19" s="16" customFormat="1" ht="19.5" customHeight="1" x14ac:dyDescent="0.2">
      <c r="A102" s="200" t="s">
        <v>101</v>
      </c>
      <c r="B102" s="200"/>
      <c r="C102" s="200"/>
      <c r="D102" s="200"/>
      <c r="E102" s="200"/>
      <c r="F102" s="200"/>
      <c r="G102" s="200"/>
      <c r="H102" s="200"/>
      <c r="I102" s="200"/>
      <c r="J102" s="200"/>
      <c r="K102" s="200"/>
      <c r="L102" s="200"/>
      <c r="M102" s="200"/>
      <c r="N102" s="200"/>
      <c r="O102" s="200"/>
      <c r="P102" s="200"/>
      <c r="Q102" s="200"/>
      <c r="R102" s="200"/>
      <c r="S102" s="200"/>
    </row>
    <row r="103" spans="1:19" s="16" customFormat="1" ht="18" customHeight="1" x14ac:dyDescent="0.2"/>
    <row r="104" spans="1:19" s="16" customFormat="1" ht="18" customHeight="1" x14ac:dyDescent="0.2"/>
    <row r="105" spans="1:19" s="28" customFormat="1" ht="18" customHeight="1" x14ac:dyDescent="0.2">
      <c r="B105" s="201" t="s">
        <v>102</v>
      </c>
      <c r="C105" s="201"/>
      <c r="D105" s="29"/>
    </row>
    <row r="106" spans="1:19" s="28" customFormat="1" ht="18" customHeight="1" x14ac:dyDescent="0.2">
      <c r="B106" s="198" t="s">
        <v>116</v>
      </c>
      <c r="C106" s="198"/>
      <c r="D106" s="198"/>
      <c r="E106" s="198"/>
      <c r="F106" s="198"/>
      <c r="G106" s="198"/>
      <c r="H106" s="198"/>
      <c r="I106" s="198"/>
      <c r="J106" s="198"/>
      <c r="K106" s="198"/>
      <c r="L106" s="198"/>
      <c r="M106" s="198"/>
      <c r="N106" s="198"/>
      <c r="O106" s="198"/>
      <c r="P106" s="198"/>
      <c r="Q106" s="198"/>
      <c r="R106" s="198"/>
    </row>
  </sheetData>
  <mergeCells count="112">
    <mergeCell ref="Q4:Q5"/>
    <mergeCell ref="R4:S4"/>
    <mergeCell ref="B6:C6"/>
    <mergeCell ref="B7:C7"/>
    <mergeCell ref="A2:S2"/>
    <mergeCell ref="I3:S3"/>
    <mergeCell ref="A4:A5"/>
    <mergeCell ref="B4:C5"/>
    <mergeCell ref="D4:D5"/>
    <mergeCell ref="E4:E5"/>
    <mergeCell ref="G4:G5"/>
    <mergeCell ref="H4:H5"/>
    <mergeCell ref="I4:I5"/>
    <mergeCell ref="J4:J5"/>
    <mergeCell ref="N4:N5"/>
    <mergeCell ref="O4:O5"/>
    <mergeCell ref="P4:P5"/>
    <mergeCell ref="B8:C8"/>
    <mergeCell ref="B9:C9"/>
    <mergeCell ref="B10:C10"/>
    <mergeCell ref="B11:C11"/>
    <mergeCell ref="B12:C12"/>
    <mergeCell ref="B13:C13"/>
    <mergeCell ref="K4:K5"/>
    <mergeCell ref="L4:L5"/>
    <mergeCell ref="M4:M5"/>
    <mergeCell ref="F4:F5"/>
    <mergeCell ref="B20:C20"/>
    <mergeCell ref="B21:C21"/>
    <mergeCell ref="B22:C22"/>
    <mergeCell ref="B23:C23"/>
    <mergeCell ref="B24:C24"/>
    <mergeCell ref="B25:C25"/>
    <mergeCell ref="B14:C14"/>
    <mergeCell ref="B15:C15"/>
    <mergeCell ref="B16:C16"/>
    <mergeCell ref="B17:C17"/>
    <mergeCell ref="B18:C18"/>
    <mergeCell ref="B19:C19"/>
    <mergeCell ref="B32:C32"/>
    <mergeCell ref="B33:C33"/>
    <mergeCell ref="B34:C34"/>
    <mergeCell ref="B35:C35"/>
    <mergeCell ref="B36:C36"/>
    <mergeCell ref="B37:C37"/>
    <mergeCell ref="B26:C26"/>
    <mergeCell ref="B27:C27"/>
    <mergeCell ref="B28:C28"/>
    <mergeCell ref="B29:C29"/>
    <mergeCell ref="B30:C30"/>
    <mergeCell ref="B31:C31"/>
    <mergeCell ref="B47:B48"/>
    <mergeCell ref="B49:C49"/>
    <mergeCell ref="B50:C50"/>
    <mergeCell ref="B51:C51"/>
    <mergeCell ref="B52:C52"/>
    <mergeCell ref="B53:C53"/>
    <mergeCell ref="B38:C38"/>
    <mergeCell ref="B39:C39"/>
    <mergeCell ref="B40:C40"/>
    <mergeCell ref="B41:B42"/>
    <mergeCell ref="B43:B44"/>
    <mergeCell ref="B45:B46"/>
    <mergeCell ref="B60:C60"/>
    <mergeCell ref="B61:C61"/>
    <mergeCell ref="B62:C62"/>
    <mergeCell ref="B63:C63"/>
    <mergeCell ref="B64:C64"/>
    <mergeCell ref="B65:C65"/>
    <mergeCell ref="B54:C54"/>
    <mergeCell ref="B55:C55"/>
    <mergeCell ref="B56:C56"/>
    <mergeCell ref="B57:C57"/>
    <mergeCell ref="B58:C58"/>
    <mergeCell ref="B59:C59"/>
    <mergeCell ref="B72:C72"/>
    <mergeCell ref="B73:C73"/>
    <mergeCell ref="B74:C74"/>
    <mergeCell ref="B75:C75"/>
    <mergeCell ref="B76:C76"/>
    <mergeCell ref="B77:B79"/>
    <mergeCell ref="B66:C66"/>
    <mergeCell ref="B67:C67"/>
    <mergeCell ref="B68:C68"/>
    <mergeCell ref="B69:C69"/>
    <mergeCell ref="B70:C70"/>
    <mergeCell ref="B71:C71"/>
    <mergeCell ref="B86:C86"/>
    <mergeCell ref="B87:C87"/>
    <mergeCell ref="B88:C88"/>
    <mergeCell ref="B89:C89"/>
    <mergeCell ref="B90:C90"/>
    <mergeCell ref="B91:C91"/>
    <mergeCell ref="B80:C80"/>
    <mergeCell ref="B81:C81"/>
    <mergeCell ref="B82:C82"/>
    <mergeCell ref="B83:C83"/>
    <mergeCell ref="B84:C84"/>
    <mergeCell ref="B85:C85"/>
    <mergeCell ref="B106:R106"/>
    <mergeCell ref="B98:C98"/>
    <mergeCell ref="B99:C99"/>
    <mergeCell ref="B100:C100"/>
    <mergeCell ref="B101:C101"/>
    <mergeCell ref="A102:S102"/>
    <mergeCell ref="B105:C105"/>
    <mergeCell ref="B92:C92"/>
    <mergeCell ref="B93:C93"/>
    <mergeCell ref="B94:C94"/>
    <mergeCell ref="B95:C95"/>
    <mergeCell ref="B96:C96"/>
    <mergeCell ref="B97:C97"/>
  </mergeCells>
  <pageMargins left="0.6692913385826772" right="0.43307086614173229" top="0.59" bottom="0.27559055118110237" header="0.15748031496062992" footer="0.1574803149606299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14</vt:i4>
      </vt:variant>
    </vt:vector>
  </HeadingPairs>
  <TitlesOfParts>
    <vt:vector size="28" baseType="lpstr">
      <vt:lpstr>Асгат</vt:lpstr>
      <vt:lpstr>Баяндэлгэр</vt:lpstr>
      <vt:lpstr>Dariganga</vt:lpstr>
      <vt:lpstr>munkhhaan</vt:lpstr>
      <vt:lpstr>Naran</vt:lpstr>
      <vt:lpstr>Ongon</vt:lpstr>
      <vt:lpstr>sukhbaatar</vt:lpstr>
      <vt:lpstr>Tuvshinshiree</vt:lpstr>
      <vt:lpstr>Tumentsogt </vt:lpstr>
      <vt:lpstr>Uulbayan </vt:lpstr>
      <vt:lpstr>khalzan</vt:lpstr>
      <vt:lpstr>erdenetsagaan</vt:lpstr>
      <vt:lpstr>Baruu-Urt </vt:lpstr>
      <vt:lpstr>sukhbaatar aimag</vt:lpstr>
      <vt:lpstr>'Baruu-Urt '!Print_Titles</vt:lpstr>
      <vt:lpstr>Dariganga!Print_Titles</vt:lpstr>
      <vt:lpstr>erdenetsagaan!Print_Titles</vt:lpstr>
      <vt:lpstr>khalzan!Print_Titles</vt:lpstr>
      <vt:lpstr>munkhhaan!Print_Titles</vt:lpstr>
      <vt:lpstr>Naran!Print_Titles</vt:lpstr>
      <vt:lpstr>Ongon!Print_Titles</vt:lpstr>
      <vt:lpstr>sukhbaatar!Print_Titles</vt:lpstr>
      <vt:lpstr>'sukhbaatar aimag'!Print_Titles</vt:lpstr>
      <vt:lpstr>'Tumentsogt '!Print_Titles</vt:lpstr>
      <vt:lpstr>Tuvshinshiree!Print_Titles</vt:lpstr>
      <vt:lpstr>'Uulbayan '!Print_Titles</vt:lpstr>
      <vt:lpstr>Асгат!Print_Titles</vt:lpstr>
      <vt:lpstr>Баяндэлгэр!Print_Titles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Khad</dc:creator>
  <cp:lastModifiedBy>Nandin-Erdene</cp:lastModifiedBy>
  <cp:lastPrinted>2018-02-02T02:27:03Z</cp:lastPrinted>
  <dcterms:created xsi:type="dcterms:W3CDTF">2016-08-04T10:13:39Z</dcterms:created>
  <dcterms:modified xsi:type="dcterms:W3CDTF">2021-03-16T03:12:04Z</dcterms:modified>
</cp:coreProperties>
</file>