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6"/>
  </bookViews>
  <sheets>
    <sheet name="3.3.37" sheetId="27" r:id="rId1"/>
    <sheet name="3.3.38" sheetId="28" r:id="rId2"/>
    <sheet name="3.3.39" sheetId="29" r:id="rId3"/>
    <sheet name="3.3.41" sheetId="31" r:id="rId4"/>
    <sheet name="3.3.42" sheetId="32" r:id="rId5"/>
    <sheet name="3.3.43" sheetId="33" r:id="rId6"/>
    <sheet name="3.3.44" sheetId="35" r:id="rId7"/>
  </sheets>
  <calcPr calcId="124519"/>
  <fileRecoveryPr autoRecover="0"/>
</workbook>
</file>

<file path=xl/calcChain.xml><?xml version="1.0" encoding="utf-8"?>
<calcChain xmlns="http://schemas.openxmlformats.org/spreadsheetml/2006/main">
  <c r="AV7" i="33"/>
  <c r="AV7" i="32"/>
  <c r="AV7" i="31"/>
  <c r="AV7" i="29"/>
  <c r="AV7" i="28"/>
  <c r="AV7" i="27"/>
  <c r="AR7" i="33"/>
  <c r="AS7"/>
  <c r="AT7"/>
  <c r="AU7"/>
  <c r="AR7" i="32"/>
  <c r="AS7"/>
  <c r="AT7"/>
  <c r="AU7"/>
  <c r="AR7" i="31"/>
  <c r="AS7"/>
  <c r="AT7"/>
  <c r="AU7"/>
  <c r="AR7" i="29"/>
  <c r="AS7"/>
  <c r="AT7"/>
  <c r="AU7"/>
  <c r="AR7" i="28"/>
  <c r="AS7"/>
  <c r="AT7"/>
  <c r="AU7"/>
  <c r="AR7" i="27"/>
  <c r="AS7"/>
  <c r="AT7"/>
  <c r="AU7"/>
  <c r="D7" i="31" l="1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W27" i="33"/>
  <c r="W7" s="1"/>
  <c r="V27"/>
  <c r="U27"/>
  <c r="U7" s="1"/>
  <c r="T27"/>
  <c r="S27"/>
  <c r="S7" s="1"/>
  <c r="R27"/>
  <c r="Q27"/>
  <c r="Q7" s="1"/>
  <c r="P27"/>
  <c r="P7" s="1"/>
  <c r="O27"/>
  <c r="O7" s="1"/>
  <c r="N27"/>
  <c r="M27"/>
  <c r="M7" s="1"/>
  <c r="L27"/>
  <c r="L7" s="1"/>
  <c r="D7"/>
  <c r="E7"/>
  <c r="F7"/>
  <c r="G7"/>
  <c r="H7"/>
  <c r="I7"/>
  <c r="J7"/>
  <c r="K7"/>
  <c r="N7"/>
  <c r="R7"/>
  <c r="T7"/>
  <c r="V7"/>
  <c r="X7"/>
  <c r="Y7"/>
  <c r="Z7"/>
  <c r="C7"/>
  <c r="W27" i="32"/>
  <c r="W7" s="1"/>
  <c r="V27"/>
  <c r="U27"/>
  <c r="U7" s="1"/>
  <c r="T27"/>
  <c r="S27"/>
  <c r="S7" s="1"/>
  <c r="R27"/>
  <c r="Q27"/>
  <c r="P27"/>
  <c r="P21"/>
  <c r="P7" s="1"/>
  <c r="O21"/>
  <c r="N27"/>
  <c r="N7" s="1"/>
  <c r="M27"/>
  <c r="M7" s="1"/>
  <c r="L21"/>
  <c r="L7" s="1"/>
  <c r="K27"/>
  <c r="J27"/>
  <c r="J7" s="1"/>
  <c r="D7"/>
  <c r="E7"/>
  <c r="F7"/>
  <c r="G7"/>
  <c r="H7"/>
  <c r="I7"/>
  <c r="K7"/>
  <c r="O7"/>
  <c r="Q7"/>
  <c r="R7"/>
  <c r="T7"/>
  <c r="V7"/>
  <c r="X7"/>
  <c r="Y7"/>
  <c r="Z7"/>
  <c r="C7"/>
  <c r="C7" i="31"/>
  <c r="Y27" i="29"/>
  <c r="Y7" s="1"/>
  <c r="W27"/>
  <c r="V27"/>
  <c r="U27"/>
  <c r="T27"/>
  <c r="T7" s="1"/>
  <c r="L27"/>
  <c r="L7" s="1"/>
  <c r="D7"/>
  <c r="E7"/>
  <c r="F7"/>
  <c r="G7"/>
  <c r="H7"/>
  <c r="I7"/>
  <c r="J7"/>
  <c r="K7"/>
  <c r="M7"/>
  <c r="N7"/>
  <c r="O7"/>
  <c r="P7"/>
  <c r="Q7"/>
  <c r="R7"/>
  <c r="S7"/>
  <c r="U7"/>
  <c r="V7"/>
  <c r="W7"/>
  <c r="X7"/>
  <c r="Z7"/>
  <c r="AA7"/>
  <c r="C7"/>
  <c r="N26" i="27"/>
  <c r="N7" s="1"/>
  <c r="M26"/>
  <c r="M7" s="1"/>
  <c r="L26"/>
  <c r="L7" s="1"/>
  <c r="K26"/>
  <c r="J26"/>
  <c r="J7" s="1"/>
  <c r="I26"/>
  <c r="I7" s="1"/>
  <c r="H26"/>
  <c r="H7" s="1"/>
  <c r="E7" i="28"/>
  <c r="D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C7"/>
  <c r="K7" i="27"/>
  <c r="D7"/>
  <c r="E7"/>
  <c r="F7"/>
  <c r="G7"/>
  <c r="O7"/>
  <c r="P7"/>
  <c r="Q7"/>
  <c r="R7"/>
  <c r="S7"/>
  <c r="T7"/>
  <c r="U7"/>
  <c r="V7"/>
  <c r="W7"/>
  <c r="X7"/>
  <c r="Y7"/>
  <c r="Z7"/>
  <c r="C7"/>
  <c r="AQ7"/>
  <c r="AL7" i="33"/>
  <c r="AM7"/>
  <c r="AN7"/>
  <c r="AO7"/>
  <c r="AP7"/>
  <c r="AQ7"/>
  <c r="AK7"/>
  <c r="AL7" i="32"/>
  <c r="AM7"/>
  <c r="AN7"/>
  <c r="AO7"/>
  <c r="AP7"/>
  <c r="AQ7"/>
  <c r="AK7"/>
  <c r="AL7" i="31"/>
  <c r="AM7"/>
  <c r="AN7"/>
  <c r="AO7"/>
  <c r="AP7"/>
  <c r="AQ7"/>
  <c r="AK7"/>
  <c r="AL7" i="29"/>
  <c r="AM7"/>
  <c r="AN7"/>
  <c r="AO7"/>
  <c r="AP7"/>
  <c r="AQ7"/>
  <c r="AK7"/>
  <c r="AL7" i="27"/>
  <c r="AM7"/>
  <c r="AN7"/>
  <c r="AO7"/>
  <c r="AP7"/>
  <c r="AK7"/>
  <c r="AL7" i="28"/>
  <c r="AM7"/>
  <c r="AN7"/>
  <c r="AO7"/>
  <c r="AP7"/>
  <c r="AQ7"/>
  <c r="AK7"/>
</calcChain>
</file>

<file path=xl/sharedStrings.xml><?xml version="1.0" encoding="utf-8"?>
<sst xmlns="http://schemas.openxmlformats.org/spreadsheetml/2006/main" count="275" uniqueCount="73">
  <si>
    <t>Total</t>
  </si>
  <si>
    <t>Ñóì</t>
  </si>
  <si>
    <t>Soum</t>
  </si>
  <si>
    <t>Ä¿í</t>
  </si>
  <si>
    <t>Áº</t>
  </si>
  <si>
    <t>Bo</t>
  </si>
  <si>
    <t>Á¿</t>
  </si>
  <si>
    <t>Bu</t>
  </si>
  <si>
    <t>Áà</t>
  </si>
  <si>
    <t>Ba</t>
  </si>
  <si>
    <t>Áá</t>
  </si>
  <si>
    <t>Bb</t>
  </si>
  <si>
    <t>Áã</t>
  </si>
  <si>
    <t>Bg</t>
  </si>
  <si>
    <t>Ãó</t>
  </si>
  <si>
    <t>Gu</t>
  </si>
  <si>
    <t>Åç</t>
  </si>
  <si>
    <t>Ez</t>
  </si>
  <si>
    <t>ªë</t>
  </si>
  <si>
    <t>Ol</t>
  </si>
  <si>
    <t>Çá</t>
  </si>
  <si>
    <t>Zb</t>
  </si>
  <si>
    <t>Áä</t>
  </si>
  <si>
    <t>Bd</t>
  </si>
  <si>
    <t>Íò</t>
  </si>
  <si>
    <t>Nt</t>
  </si>
  <si>
    <t>Ñà</t>
  </si>
  <si>
    <t>Sa</t>
  </si>
  <si>
    <t>Òà</t>
  </si>
  <si>
    <t>Ta</t>
  </si>
  <si>
    <t>Òº</t>
  </si>
  <si>
    <t>To</t>
  </si>
  <si>
    <t>Óÿ</t>
  </si>
  <si>
    <t>Uy</t>
  </si>
  <si>
    <t>Õä</t>
  </si>
  <si>
    <t>Õó</t>
  </si>
  <si>
    <t>Õõ</t>
  </si>
  <si>
    <t>Àð</t>
  </si>
  <si>
    <t>Ar</t>
  </si>
  <si>
    <t>Khd</t>
  </si>
  <si>
    <t>Khu</t>
  </si>
  <si>
    <t>Khh</t>
  </si>
  <si>
    <t>¯Ð ÒÀÐÈÀ     CEREALS</t>
  </si>
  <si>
    <t>Îí Year</t>
  </si>
  <si>
    <t>-</t>
  </si>
  <si>
    <t>Áàéãàëèéí õàäëàí</t>
  </si>
  <si>
    <t>Àøèãëàñàí ñ¿ðýë</t>
  </si>
  <si>
    <t>Ãàð òýæýýë</t>
  </si>
  <si>
    <t>Gross hay harvest</t>
  </si>
  <si>
    <t>Used straw</t>
  </si>
  <si>
    <t>Hand made fodder</t>
  </si>
  <si>
    <t>Õ¯ÍÑÍÈÉ ÍÎÃÎÎ  VEGETABLES</t>
  </si>
  <si>
    <t>ÒªÌÑ    POTATOES</t>
  </si>
  <si>
    <r>
      <t xml:space="preserve">ÒªÌÑ    </t>
    </r>
    <r>
      <rPr>
        <i/>
        <sz val="10"/>
        <color theme="1"/>
        <rFont val="Arial Mon"/>
        <family val="2"/>
      </rPr>
      <t>POTATOES</t>
    </r>
  </si>
  <si>
    <t>3.3.37 Òàðèàëñàí òàëáàé, ãà-ãààð /¿ðãýëæëýë/</t>
  </si>
  <si>
    <t>3.3.38 Òàðèàëñàí òàëáàé, ãà-ãààð /¿ðãýëæëýë/</t>
  </si>
  <si>
    <t>3.3.39 Òàðèàëñàí òàëáàé, ãà-ãààð /¿ðãýëæëýë/</t>
  </si>
  <si>
    <t>3.3.41  Óðãàö õóðààëò, òîííîîð</t>
  </si>
  <si>
    <t>3.3.42  Óðãàö õóðààëò, òîíí</t>
  </si>
  <si>
    <t>3.3.43  Óðãàö õóðààëò, òîíí</t>
  </si>
  <si>
    <t>3.3.44  Ìàëûí òýæýýë áýëòãýë, òîíí</t>
  </si>
  <si>
    <t>3.3.37 Sown areas, hectars /continuation/</t>
  </si>
  <si>
    <t>3.3.38  Sown areas, hectars /continuation/</t>
  </si>
  <si>
    <t>3.3.39 Sown areas, hectars /continuation/</t>
  </si>
  <si>
    <t>3.3.41 Harvesting, tons</t>
  </si>
  <si>
    <t>3.3.42  Harvesting, tons</t>
  </si>
  <si>
    <t>3.3.43 Harvesting, tons</t>
  </si>
  <si>
    <r>
      <t xml:space="preserve">3.3.44  Gross hay harvest and laying-in fodder, </t>
    </r>
    <r>
      <rPr>
        <sz val="10"/>
        <color theme="1"/>
        <rFont val="Arial Mon"/>
        <family val="2"/>
      </rPr>
      <t>t</t>
    </r>
  </si>
  <si>
    <t>Chapter III Economical development                                                             Agriculture</t>
  </si>
  <si>
    <t>Á¿ëýã I II Ýäèéí çàñãèéí õºãæèë                                         Õºäºº àæ àõóé</t>
  </si>
  <si>
    <t>Ul</t>
  </si>
  <si>
    <t>KhKh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</si>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</sst>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color theme="1"/>
      <name val="Arial Mon"/>
      <family val="2"/>
    </font>
    <font>
      <i/>
      <sz val="10"/>
      <color theme="1"/>
      <name val="Arial Mon"/>
      <family val="2"/>
    </font>
    <font>
      <sz val="10"/>
      <color theme="1"/>
      <name val="Calibri"/>
      <family val="2"/>
      <scheme val="minor"/>
    </font>
    <font>
      <sz val="10"/>
      <name val="Times New Roman Mon"/>
      <family val="1"/>
    </font>
    <font>
      <sz val="10"/>
      <color theme="1"/>
      <name val="A_Arial 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64" fontId="4" fillId="0" borderId="0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right"/>
    </xf>
    <xf numFmtId="164" fontId="4" fillId="0" borderId="11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3" fillId="0" borderId="0" xfId="0" applyNumberFormat="1" applyFont="1"/>
    <xf numFmtId="164" fontId="1" fillId="0" borderId="1" xfId="0" applyNumberFormat="1" applyFont="1" applyBorder="1"/>
    <xf numFmtId="164" fontId="3" fillId="0" borderId="1" xfId="0" applyNumberFormat="1" applyFont="1" applyBorder="1"/>
    <xf numFmtId="0" fontId="1" fillId="0" borderId="0" xfId="0" applyFont="1" applyFill="1" applyBorder="1"/>
    <xf numFmtId="164" fontId="1" fillId="0" borderId="0" xfId="0" applyNumberFormat="1" applyFont="1" applyAlignment="1">
      <alignment horizontal="right" wrapText="1"/>
    </xf>
    <xf numFmtId="0" fontId="2" fillId="0" borderId="0" xfId="0" applyFont="1" applyFill="1" applyBorder="1"/>
    <xf numFmtId="0" fontId="1" fillId="0" borderId="0" xfId="0" applyFont="1" applyAlignment="1">
      <alignment horizontal="right" wrapText="1"/>
    </xf>
    <xf numFmtId="164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0" xfId="0" applyFont="1" applyBorder="1"/>
    <xf numFmtId="0" fontId="1" fillId="0" borderId="1" xfId="0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428625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409575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9132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409575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6017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412075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514350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22</xdr:col>
      <xdr:colOff>514350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67056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</xdr:row>
      <xdr:rowOff>0</xdr:rowOff>
    </xdr:from>
    <xdr:to>
      <xdr:col>33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4112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2</xdr:row>
      <xdr:rowOff>0</xdr:rowOff>
    </xdr:from>
    <xdr:to>
      <xdr:col>43</xdr:col>
      <xdr:colOff>0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11680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19050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238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Y27"/>
  <sheetViews>
    <sheetView workbookViewId="0">
      <pane xSplit="2" ySplit="6" topLeftCell="AH7" activePane="bottomRight" state="frozen"/>
      <selection pane="topRight" activeCell="C1" sqref="C1"/>
      <selection pane="bottomLeft" activeCell="A7" sqref="A7"/>
      <selection pane="bottomRight" activeCell="AY8" sqref="AY8"/>
    </sheetView>
  </sheetViews>
  <sheetFormatPr defaultRowHeight="12.75"/>
  <cols>
    <col min="1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1" ht="13.5" thickBot="1">
      <c r="A4" s="44" t="s">
        <v>61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51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  <c r="AY5" s="19">
        <v>2018</v>
      </c>
    </row>
    <row r="6" spans="1:51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1">
      <c r="A7" s="1" t="s">
        <v>3</v>
      </c>
      <c r="B7" s="1" t="s">
        <v>0</v>
      </c>
      <c r="C7" s="21">
        <f>+SUM(C9:C27)</f>
        <v>19806</v>
      </c>
      <c r="D7" s="21">
        <f t="shared" ref="D7:Z7" si="0">+SUM(D9:D27)</f>
        <v>20393</v>
      </c>
      <c r="E7" s="21">
        <f t="shared" si="0"/>
        <v>20696</v>
      </c>
      <c r="F7" s="21">
        <f t="shared" si="0"/>
        <v>21979</v>
      </c>
      <c r="G7" s="21">
        <f t="shared" si="0"/>
        <v>22024</v>
      </c>
      <c r="H7" s="21">
        <f t="shared" si="0"/>
        <v>21808</v>
      </c>
      <c r="I7" s="21">
        <f t="shared" si="0"/>
        <v>20242.400000000001</v>
      </c>
      <c r="J7" s="21">
        <f t="shared" si="0"/>
        <v>19877</v>
      </c>
      <c r="K7" s="21">
        <f t="shared" si="0"/>
        <v>19567</v>
      </c>
      <c r="L7" s="21">
        <f t="shared" si="0"/>
        <v>20873</v>
      </c>
      <c r="M7" s="21">
        <f t="shared" si="0"/>
        <v>20901</v>
      </c>
      <c r="N7" s="21">
        <f t="shared" si="0"/>
        <v>20834</v>
      </c>
      <c r="O7" s="21">
        <f t="shared" si="0"/>
        <v>20441</v>
      </c>
      <c r="P7" s="21">
        <f t="shared" si="0"/>
        <v>22149</v>
      </c>
      <c r="Q7" s="21">
        <f t="shared" si="0"/>
        <v>21900</v>
      </c>
      <c r="R7" s="21">
        <f t="shared" si="0"/>
        <v>20525</v>
      </c>
      <c r="S7" s="21">
        <f t="shared" si="0"/>
        <v>20502</v>
      </c>
      <c r="T7" s="21">
        <f t="shared" si="0"/>
        <v>19174</v>
      </c>
      <c r="U7" s="21">
        <f t="shared" si="0"/>
        <v>19091</v>
      </c>
      <c r="V7" s="21">
        <f t="shared" si="0"/>
        <v>20199</v>
      </c>
      <c r="W7" s="21">
        <f t="shared" si="0"/>
        <v>19965</v>
      </c>
      <c r="X7" s="21">
        <f t="shared" si="0"/>
        <v>20017</v>
      </c>
      <c r="Y7" s="21">
        <f t="shared" si="0"/>
        <v>18721.599999999999</v>
      </c>
      <c r="Z7" s="21">
        <f t="shared" si="0"/>
        <v>16250.6</v>
      </c>
      <c r="AA7" s="14">
        <v>15452</v>
      </c>
      <c r="AB7" s="14">
        <v>13804</v>
      </c>
      <c r="AC7" s="14">
        <v>10081</v>
      </c>
      <c r="AD7" s="14">
        <v>9654</v>
      </c>
      <c r="AE7" s="14">
        <v>3374</v>
      </c>
      <c r="AF7" s="14">
        <v>1540</v>
      </c>
      <c r="AG7" s="14">
        <v>2682</v>
      </c>
      <c r="AH7" s="14">
        <v>3510</v>
      </c>
      <c r="AI7" s="14">
        <v>3255</v>
      </c>
      <c r="AJ7" s="14">
        <v>2100</v>
      </c>
      <c r="AK7" s="27">
        <f>+SUM(AK9:AK27)</f>
        <v>3639</v>
      </c>
      <c r="AL7" s="27">
        <f t="shared" ref="AL7:AP7" si="1">+SUM(AL9:AL27)</f>
        <v>2571.1999999999998</v>
      </c>
      <c r="AM7" s="27">
        <f t="shared" si="1"/>
        <v>1641.2</v>
      </c>
      <c r="AN7" s="27">
        <f t="shared" si="1"/>
        <v>1145</v>
      </c>
      <c r="AO7" s="27">
        <f t="shared" si="1"/>
        <v>573</v>
      </c>
      <c r="AP7" s="27">
        <f t="shared" si="1"/>
        <v>981</v>
      </c>
      <c r="AQ7" s="27">
        <f t="shared" ref="AQ7:AU7" si="2">+SUM(AQ9:AQ27)</f>
        <v>1716.7</v>
      </c>
      <c r="AR7" s="27">
        <f t="shared" si="2"/>
        <v>2100</v>
      </c>
      <c r="AS7" s="27">
        <f t="shared" si="2"/>
        <v>3406.5</v>
      </c>
      <c r="AT7" s="27">
        <f t="shared" si="2"/>
        <v>1631.2</v>
      </c>
      <c r="AU7" s="27">
        <f t="shared" si="2"/>
        <v>2497</v>
      </c>
      <c r="AV7" s="27">
        <f>+SUM(AV9:AV27)</f>
        <v>4045.8</v>
      </c>
      <c r="AW7" s="27">
        <v>5703.7</v>
      </c>
      <c r="AX7" s="27">
        <v>8217.5</v>
      </c>
      <c r="AY7" s="5">
        <v>5893.5</v>
      </c>
    </row>
    <row r="8" spans="1:51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</row>
    <row r="9" spans="1:51">
      <c r="A9" s="1" t="s">
        <v>4</v>
      </c>
      <c r="B9" s="1" t="s">
        <v>9</v>
      </c>
      <c r="C9" s="21">
        <v>405</v>
      </c>
      <c r="D9" s="21">
        <v>620</v>
      </c>
      <c r="E9" s="21">
        <v>600</v>
      </c>
      <c r="F9" s="21">
        <v>1110</v>
      </c>
      <c r="G9" s="21">
        <v>1200</v>
      </c>
      <c r="H9" s="21">
        <v>1000</v>
      </c>
      <c r="I9" s="21">
        <v>700</v>
      </c>
      <c r="J9" s="21">
        <v>340</v>
      </c>
      <c r="K9" s="21">
        <v>170</v>
      </c>
      <c r="L9" s="21">
        <v>280</v>
      </c>
      <c r="M9" s="21">
        <v>250</v>
      </c>
      <c r="N9" s="21">
        <v>200</v>
      </c>
      <c r="O9" s="21">
        <v>145</v>
      </c>
      <c r="P9" s="21">
        <v>530</v>
      </c>
      <c r="Q9" s="21">
        <v>500</v>
      </c>
      <c r="R9" s="21">
        <v>200</v>
      </c>
      <c r="S9" s="21">
        <v>200</v>
      </c>
      <c r="T9" s="21">
        <v>240</v>
      </c>
      <c r="U9" s="21">
        <v>256</v>
      </c>
      <c r="V9" s="21">
        <v>250</v>
      </c>
      <c r="W9" s="21">
        <v>250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</row>
    <row r="10" spans="1:51">
      <c r="A10" s="1" t="s">
        <v>6</v>
      </c>
      <c r="B10" s="1" t="s">
        <v>7</v>
      </c>
      <c r="C10" s="21">
        <v>500</v>
      </c>
      <c r="D10" s="21">
        <v>800</v>
      </c>
      <c r="E10" s="21">
        <v>800</v>
      </c>
      <c r="F10" s="21">
        <v>968</v>
      </c>
      <c r="G10" s="21">
        <v>970</v>
      </c>
      <c r="H10" s="21">
        <v>892</v>
      </c>
      <c r="I10" s="21">
        <v>775</v>
      </c>
      <c r="J10" s="21">
        <v>775</v>
      </c>
      <c r="K10" s="21">
        <v>948</v>
      </c>
      <c r="L10" s="21">
        <v>1380</v>
      </c>
      <c r="M10" s="21">
        <v>1400</v>
      </c>
      <c r="N10" s="21">
        <v>1400</v>
      </c>
      <c r="O10" s="21">
        <v>1200</v>
      </c>
      <c r="P10" s="21">
        <v>1643</v>
      </c>
      <c r="Q10" s="21">
        <v>1500</v>
      </c>
      <c r="R10" s="21">
        <v>1200</v>
      </c>
      <c r="S10" s="21">
        <v>1400</v>
      </c>
      <c r="T10" s="21">
        <v>1500</v>
      </c>
      <c r="U10" s="21">
        <v>1500</v>
      </c>
      <c r="V10" s="21">
        <v>1500</v>
      </c>
      <c r="W10" s="21">
        <v>1500</v>
      </c>
      <c r="X10" s="21">
        <v>1500</v>
      </c>
      <c r="Y10" s="21">
        <v>1350</v>
      </c>
      <c r="Z10" s="21">
        <v>1244</v>
      </c>
      <c r="AA10" s="14">
        <v>960</v>
      </c>
      <c r="AB10" s="14">
        <v>964</v>
      </c>
      <c r="AC10" s="14">
        <v>518</v>
      </c>
      <c r="AD10" s="14">
        <v>490</v>
      </c>
      <c r="AE10" s="14">
        <v>145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</row>
    <row r="11" spans="1:51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/>
      <c r="AM11" s="27"/>
      <c r="AN11" s="27"/>
      <c r="AO11" s="27"/>
      <c r="AP11" s="27"/>
      <c r="AQ11" s="27"/>
    </row>
    <row r="12" spans="1:51">
      <c r="A12" s="1" t="s">
        <v>10</v>
      </c>
      <c r="B12" s="1" t="s">
        <v>11</v>
      </c>
      <c r="C12" s="21">
        <v>3</v>
      </c>
      <c r="D12" s="21"/>
      <c r="E12" s="21"/>
      <c r="F12" s="21">
        <v>5</v>
      </c>
      <c r="G12" s="21">
        <v>5</v>
      </c>
      <c r="H12" s="21">
        <v>10</v>
      </c>
      <c r="I12" s="21"/>
      <c r="J12" s="21"/>
      <c r="K12" s="21"/>
      <c r="L12" s="21"/>
      <c r="M12" s="21"/>
      <c r="N12" s="21"/>
      <c r="O12" s="21">
        <v>20</v>
      </c>
      <c r="P12" s="21">
        <v>13</v>
      </c>
      <c r="Q12" s="21"/>
      <c r="R12" s="21"/>
      <c r="S12" s="21"/>
      <c r="T12" s="21"/>
      <c r="U12" s="21"/>
      <c r="V12" s="21"/>
      <c r="W12" s="21"/>
      <c r="X12" s="21">
        <v>3</v>
      </c>
      <c r="Y12" s="21">
        <v>5.0999999999999996</v>
      </c>
      <c r="Z12" s="21">
        <v>4</v>
      </c>
      <c r="AA12" s="14">
        <v>1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>
        <v>1.2</v>
      </c>
      <c r="AM12" s="27">
        <v>1.2</v>
      </c>
      <c r="AN12" s="27"/>
      <c r="AO12" s="27">
        <v>3</v>
      </c>
      <c r="AP12" s="27">
        <v>1</v>
      </c>
      <c r="AQ12" s="27">
        <v>1.7</v>
      </c>
      <c r="AS12" s="5">
        <v>1.5</v>
      </c>
      <c r="AT12" s="5">
        <v>1.2</v>
      </c>
      <c r="AU12" s="5">
        <v>1</v>
      </c>
      <c r="AV12" s="5">
        <v>4.8</v>
      </c>
      <c r="AW12" s="5">
        <v>1.7</v>
      </c>
      <c r="AX12" s="5">
        <v>5</v>
      </c>
      <c r="AY12" s="5">
        <v>5.5</v>
      </c>
    </row>
    <row r="13" spans="1:51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</row>
    <row r="14" spans="1:51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</row>
    <row r="15" spans="1:51">
      <c r="A15" s="1" t="s">
        <v>16</v>
      </c>
      <c r="B15" s="1" t="s">
        <v>17</v>
      </c>
      <c r="C15" s="21">
        <v>661</v>
      </c>
      <c r="D15" s="21">
        <v>847</v>
      </c>
      <c r="E15" s="21">
        <v>836</v>
      </c>
      <c r="F15" s="21">
        <v>1278</v>
      </c>
      <c r="G15" s="21">
        <v>1300</v>
      </c>
      <c r="H15" s="21">
        <v>1202</v>
      </c>
      <c r="I15" s="21">
        <v>672</v>
      </c>
      <c r="J15" s="21">
        <v>720</v>
      </c>
      <c r="K15" s="21">
        <v>900</v>
      </c>
      <c r="L15" s="21">
        <v>1112</v>
      </c>
      <c r="M15" s="21">
        <v>1108</v>
      </c>
      <c r="N15" s="21">
        <v>1000</v>
      </c>
      <c r="O15" s="21">
        <v>850</v>
      </c>
      <c r="P15" s="21">
        <v>1560</v>
      </c>
      <c r="Q15" s="21">
        <v>1400</v>
      </c>
      <c r="R15" s="21">
        <v>950</v>
      </c>
      <c r="S15" s="21">
        <v>866</v>
      </c>
      <c r="T15" s="21">
        <v>1000</v>
      </c>
      <c r="U15" s="21">
        <v>1000</v>
      </c>
      <c r="V15" s="21">
        <v>1000</v>
      </c>
      <c r="W15" s="21">
        <v>1000</v>
      </c>
      <c r="X15" s="21">
        <v>900</v>
      </c>
      <c r="Y15" s="21">
        <v>879</v>
      </c>
      <c r="Z15" s="21">
        <v>1005</v>
      </c>
      <c r="AA15" s="14">
        <v>312</v>
      </c>
      <c r="AB15" s="14">
        <v>122</v>
      </c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W15" s="5">
        <v>500</v>
      </c>
      <c r="AX15" s="5">
        <v>400</v>
      </c>
      <c r="AY15" s="5">
        <v>500</v>
      </c>
    </row>
    <row r="16" spans="1:51">
      <c r="A16" s="1" t="s">
        <v>18</v>
      </c>
      <c r="B16" s="1" t="s">
        <v>70</v>
      </c>
      <c r="C16" s="21">
        <v>35</v>
      </c>
      <c r="D16" s="21">
        <v>500</v>
      </c>
      <c r="E16" s="21">
        <v>512</v>
      </c>
      <c r="F16" s="21">
        <v>950</v>
      </c>
      <c r="G16" s="21">
        <v>997</v>
      </c>
      <c r="H16" s="21">
        <v>905</v>
      </c>
      <c r="I16" s="21">
        <v>404</v>
      </c>
      <c r="J16" s="21">
        <v>400</v>
      </c>
      <c r="K16" s="21">
        <v>150</v>
      </c>
      <c r="L16" s="21">
        <v>256</v>
      </c>
      <c r="M16" s="21">
        <v>250</v>
      </c>
      <c r="N16" s="21">
        <v>250</v>
      </c>
      <c r="O16" s="21">
        <v>193</v>
      </c>
      <c r="P16" s="21">
        <v>500</v>
      </c>
      <c r="Q16" s="21">
        <v>500</v>
      </c>
      <c r="R16" s="21">
        <v>200</v>
      </c>
      <c r="S16" s="21">
        <v>200</v>
      </c>
      <c r="T16" s="21">
        <v>300</v>
      </c>
      <c r="U16" s="21">
        <v>320</v>
      </c>
      <c r="V16" s="21">
        <v>320</v>
      </c>
      <c r="W16" s="21">
        <v>100</v>
      </c>
      <c r="X16" s="21"/>
      <c r="Y16" s="21">
        <v>100</v>
      </c>
      <c r="Z16" s="21">
        <v>210</v>
      </c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27"/>
      <c r="AL16" s="27"/>
      <c r="AM16" s="27"/>
      <c r="AN16" s="27"/>
      <c r="AO16" s="27"/>
      <c r="AP16" s="27"/>
      <c r="AQ16" s="27"/>
      <c r="AV16" s="5">
        <v>1</v>
      </c>
    </row>
    <row r="17" spans="1:51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27"/>
      <c r="AL17" s="27"/>
      <c r="AM17" s="27"/>
      <c r="AN17" s="27"/>
      <c r="AO17" s="27"/>
      <c r="AP17" s="27"/>
      <c r="AQ17" s="27"/>
    </row>
    <row r="18" spans="1:51">
      <c r="A18" s="1" t="s">
        <v>22</v>
      </c>
      <c r="B18" s="1" t="s">
        <v>23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27"/>
      <c r="AL18" s="27"/>
      <c r="AM18" s="27"/>
      <c r="AN18" s="27"/>
      <c r="AO18" s="27"/>
      <c r="AP18" s="27"/>
      <c r="AQ18" s="27"/>
    </row>
    <row r="19" spans="1:51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27"/>
      <c r="AL19" s="27"/>
      <c r="AM19" s="27"/>
      <c r="AN19" s="27"/>
      <c r="AO19" s="27"/>
      <c r="AP19" s="27"/>
      <c r="AQ19" s="27"/>
    </row>
    <row r="20" spans="1:51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27"/>
      <c r="AL20" s="27"/>
      <c r="AM20" s="27"/>
      <c r="AN20" s="27"/>
      <c r="AO20" s="27"/>
      <c r="AP20" s="27"/>
      <c r="AQ20" s="27"/>
    </row>
    <row r="21" spans="1:51">
      <c r="A21" s="1" t="s">
        <v>28</v>
      </c>
      <c r="B21" s="1" t="s">
        <v>29</v>
      </c>
      <c r="C21" s="21">
        <v>200</v>
      </c>
      <c r="D21" s="21"/>
      <c r="E21" s="21">
        <v>41</v>
      </c>
      <c r="F21" s="21">
        <v>100</v>
      </c>
      <c r="G21" s="21"/>
      <c r="H21" s="21">
        <v>10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14"/>
      <c r="AB21" s="14">
        <v>100</v>
      </c>
      <c r="AC21" s="14"/>
      <c r="AD21" s="14"/>
      <c r="AE21" s="14"/>
      <c r="AF21" s="14"/>
      <c r="AG21" s="14"/>
      <c r="AH21" s="14"/>
      <c r="AI21" s="14"/>
      <c r="AJ21" s="14"/>
      <c r="AK21" s="27"/>
      <c r="AL21" s="27"/>
      <c r="AM21" s="27"/>
      <c r="AN21" s="27"/>
      <c r="AO21" s="27"/>
      <c r="AP21" s="27"/>
      <c r="AQ21" s="27"/>
    </row>
    <row r="22" spans="1:51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27"/>
      <c r="AL22" s="27"/>
      <c r="AM22" s="27"/>
      <c r="AN22" s="27"/>
      <c r="AO22" s="27"/>
      <c r="AP22" s="27"/>
      <c r="AQ22" s="27"/>
    </row>
    <row r="23" spans="1:51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27"/>
      <c r="AL23" s="27"/>
      <c r="AM23" s="27"/>
      <c r="AN23" s="27"/>
      <c r="AO23" s="27"/>
      <c r="AP23" s="27"/>
      <c r="AQ23" s="27"/>
    </row>
    <row r="24" spans="1:51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27"/>
      <c r="AL24" s="27"/>
      <c r="AM24" s="27"/>
      <c r="AN24" s="27"/>
      <c r="AO24" s="27"/>
      <c r="AP24" s="27"/>
      <c r="AQ24" s="27"/>
    </row>
    <row r="25" spans="1:51">
      <c r="A25" s="1" t="s">
        <v>35</v>
      </c>
      <c r="B25" s="1" t="s">
        <v>40</v>
      </c>
      <c r="C25" s="21">
        <v>104</v>
      </c>
      <c r="D25" s="21"/>
      <c r="E25" s="21"/>
      <c r="F25" s="21"/>
      <c r="G25" s="21">
        <v>120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>
        <v>70</v>
      </c>
      <c r="V25" s="21">
        <v>70</v>
      </c>
      <c r="W25" s="21">
        <v>150</v>
      </c>
      <c r="X25" s="21"/>
      <c r="Y25" s="21"/>
      <c r="Z25" s="21"/>
      <c r="AA25" s="14">
        <v>50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27"/>
      <c r="AL25" s="27"/>
      <c r="AM25" s="27"/>
      <c r="AN25" s="27"/>
      <c r="AO25" s="27"/>
      <c r="AP25" s="27"/>
      <c r="AQ25" s="27"/>
    </row>
    <row r="26" spans="1:51">
      <c r="A26" s="1" t="s">
        <v>36</v>
      </c>
      <c r="B26" s="1" t="s">
        <v>71</v>
      </c>
      <c r="C26" s="21">
        <v>17898</v>
      </c>
      <c r="D26" s="21">
        <v>17626</v>
      </c>
      <c r="E26" s="21">
        <v>17907</v>
      </c>
      <c r="F26" s="21">
        <v>17568</v>
      </c>
      <c r="G26" s="21">
        <v>17432</v>
      </c>
      <c r="H26" s="21">
        <f>17457+166</f>
        <v>17623</v>
      </c>
      <c r="I26" s="21">
        <f>17222.4</f>
        <v>17222.400000000001</v>
      </c>
      <c r="J26" s="21">
        <f>17276</f>
        <v>17276</v>
      </c>
      <c r="K26" s="21">
        <f>17179</f>
        <v>17179</v>
      </c>
      <c r="L26" s="21">
        <f>17425</f>
        <v>17425</v>
      </c>
      <c r="M26" s="21">
        <f>17468</f>
        <v>17468</v>
      </c>
      <c r="N26" s="21">
        <f>17464</f>
        <v>17464</v>
      </c>
      <c r="O26" s="21">
        <v>17573</v>
      </c>
      <c r="P26" s="21">
        <v>17400</v>
      </c>
      <c r="Q26" s="21">
        <v>17500</v>
      </c>
      <c r="R26" s="21">
        <v>17500</v>
      </c>
      <c r="S26" s="21">
        <v>17836</v>
      </c>
      <c r="T26" s="21">
        <v>16134</v>
      </c>
      <c r="U26" s="21">
        <v>15945</v>
      </c>
      <c r="V26" s="21">
        <v>17059</v>
      </c>
      <c r="W26" s="21">
        <v>16965</v>
      </c>
      <c r="X26" s="21">
        <v>17614</v>
      </c>
      <c r="Y26" s="21">
        <v>16387.5</v>
      </c>
      <c r="Z26" s="21">
        <v>13787.6</v>
      </c>
      <c r="AA26" s="14">
        <v>14129</v>
      </c>
      <c r="AB26" s="22"/>
      <c r="AC26" s="14">
        <v>9563</v>
      </c>
      <c r="AD26" s="14">
        <v>9164</v>
      </c>
      <c r="AE26" s="14">
        <v>3229</v>
      </c>
      <c r="AF26" s="14">
        <v>1540</v>
      </c>
      <c r="AG26" s="14">
        <v>2682</v>
      </c>
      <c r="AH26" s="14">
        <v>3510</v>
      </c>
      <c r="AI26" s="14">
        <v>3255</v>
      </c>
      <c r="AJ26" s="14">
        <v>2100</v>
      </c>
      <c r="AK26" s="14">
        <v>3639</v>
      </c>
      <c r="AL26" s="14">
        <v>2570</v>
      </c>
      <c r="AM26" s="14">
        <v>1640</v>
      </c>
      <c r="AN26" s="14">
        <v>1145</v>
      </c>
      <c r="AO26" s="14">
        <v>570</v>
      </c>
      <c r="AP26" s="14">
        <v>980</v>
      </c>
      <c r="AQ26" s="14">
        <v>1715</v>
      </c>
      <c r="AR26" s="5">
        <v>2100</v>
      </c>
      <c r="AS26" s="5">
        <v>3405</v>
      </c>
      <c r="AT26" s="5">
        <v>1630</v>
      </c>
      <c r="AU26" s="5">
        <v>2496</v>
      </c>
      <c r="AV26" s="5">
        <v>4040</v>
      </c>
      <c r="AW26" s="5">
        <v>5202</v>
      </c>
      <c r="AX26" s="5">
        <v>7812.5</v>
      </c>
      <c r="AY26" s="5">
        <v>5388</v>
      </c>
    </row>
    <row r="27" spans="1:51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>
        <v>166</v>
      </c>
      <c r="I27" s="28">
        <v>469</v>
      </c>
      <c r="J27" s="28">
        <v>366</v>
      </c>
      <c r="K27" s="28">
        <v>220</v>
      </c>
      <c r="L27" s="28">
        <v>420</v>
      </c>
      <c r="M27" s="28">
        <v>425</v>
      </c>
      <c r="N27" s="28">
        <v>520</v>
      </c>
      <c r="O27" s="28">
        <v>460</v>
      </c>
      <c r="P27" s="28">
        <v>503</v>
      </c>
      <c r="Q27" s="28">
        <v>500</v>
      </c>
      <c r="R27" s="28">
        <v>475</v>
      </c>
      <c r="S27" s="28"/>
      <c r="T27" s="28"/>
      <c r="U27" s="28"/>
      <c r="V27" s="28"/>
      <c r="W27" s="28"/>
      <c r="X27" s="28"/>
      <c r="Y27" s="28"/>
      <c r="Z27" s="28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Y29"/>
  <sheetViews>
    <sheetView topLeftCell="AK1" workbookViewId="0">
      <selection activeCell="AY7" sqref="AY7:AY27"/>
    </sheetView>
  </sheetViews>
  <sheetFormatPr defaultRowHeight="12.75"/>
  <cols>
    <col min="1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1" ht="13.5" thickBot="1">
      <c r="A4" s="44" t="s">
        <v>62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</row>
    <row r="5" spans="1:51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7">
        <v>1994</v>
      </c>
      <c r="AB5" s="7">
        <v>1995</v>
      </c>
      <c r="AC5" s="7">
        <v>1996</v>
      </c>
      <c r="AD5" s="7">
        <v>1997</v>
      </c>
      <c r="AE5" s="7">
        <v>1998</v>
      </c>
      <c r="AF5" s="7">
        <v>1999</v>
      </c>
      <c r="AG5" s="7">
        <v>2000</v>
      </c>
      <c r="AH5" s="7">
        <v>2001</v>
      </c>
      <c r="AI5" s="7">
        <v>2002</v>
      </c>
      <c r="AJ5" s="7">
        <v>2003</v>
      </c>
      <c r="AK5" s="7">
        <v>2004</v>
      </c>
      <c r="AL5" s="7">
        <v>2005</v>
      </c>
      <c r="AM5" s="7">
        <v>2006</v>
      </c>
      <c r="AN5" s="7">
        <v>2007</v>
      </c>
      <c r="AO5" s="7">
        <v>2008</v>
      </c>
      <c r="AP5" s="7">
        <v>2009</v>
      </c>
      <c r="AQ5" s="7">
        <v>2010</v>
      </c>
      <c r="AR5" s="37">
        <v>2011</v>
      </c>
      <c r="AS5" s="37">
        <v>2012</v>
      </c>
      <c r="AT5" s="37">
        <v>2013</v>
      </c>
      <c r="AU5" s="37">
        <v>2014</v>
      </c>
      <c r="AV5" s="37">
        <v>2015</v>
      </c>
      <c r="AW5" s="37">
        <v>2016</v>
      </c>
      <c r="AX5" s="37">
        <v>2017</v>
      </c>
      <c r="AY5" s="37">
        <v>2018</v>
      </c>
    </row>
    <row r="6" spans="1:51">
      <c r="A6" s="45" t="s">
        <v>52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W6" s="5" t="s">
        <v>72</v>
      </c>
    </row>
    <row r="7" spans="1:51">
      <c r="A7" s="1" t="s">
        <v>3</v>
      </c>
      <c r="B7" s="1" t="s">
        <v>0</v>
      </c>
      <c r="C7" s="21">
        <f>+SUM(C9:C27)</f>
        <v>72</v>
      </c>
      <c r="D7" s="21">
        <f t="shared" ref="D7:Z7" si="0">+SUM(D9:D27)</f>
        <v>76</v>
      </c>
      <c r="E7" s="21">
        <f>+SUM(E9:E27)</f>
        <v>60.5</v>
      </c>
      <c r="F7" s="21">
        <f t="shared" si="0"/>
        <v>75.099999999999994</v>
      </c>
      <c r="G7" s="21">
        <f t="shared" si="0"/>
        <v>92</v>
      </c>
      <c r="H7" s="21">
        <f t="shared" si="0"/>
        <v>95</v>
      </c>
      <c r="I7" s="21">
        <f t="shared" si="0"/>
        <v>98</v>
      </c>
      <c r="J7" s="21">
        <f t="shared" si="0"/>
        <v>109</v>
      </c>
      <c r="K7" s="21">
        <f t="shared" si="0"/>
        <v>142.30000000000001</v>
      </c>
      <c r="L7" s="21">
        <f t="shared" si="0"/>
        <v>158.80000000000001</v>
      </c>
      <c r="M7" s="21">
        <f t="shared" si="0"/>
        <v>164</v>
      </c>
      <c r="N7" s="21">
        <f t="shared" si="0"/>
        <v>160</v>
      </c>
      <c r="O7" s="21">
        <f t="shared" si="0"/>
        <v>161</v>
      </c>
      <c r="P7" s="21">
        <f t="shared" si="0"/>
        <v>201.89999999999998</v>
      </c>
      <c r="Q7" s="21">
        <f t="shared" si="0"/>
        <v>234.10000000000002</v>
      </c>
      <c r="R7" s="21">
        <f t="shared" si="0"/>
        <v>252.60000000000002</v>
      </c>
      <c r="S7" s="21">
        <f t="shared" si="0"/>
        <v>296.59999999999997</v>
      </c>
      <c r="T7" s="21">
        <f t="shared" si="0"/>
        <v>293.29999999999995</v>
      </c>
      <c r="U7" s="21">
        <f t="shared" si="0"/>
        <v>327.5</v>
      </c>
      <c r="V7" s="21">
        <f t="shared" si="0"/>
        <v>305.59999999999997</v>
      </c>
      <c r="W7" s="21">
        <f t="shared" si="0"/>
        <v>214.6</v>
      </c>
      <c r="X7" s="21">
        <f t="shared" si="0"/>
        <v>157.1</v>
      </c>
      <c r="Y7" s="21">
        <f t="shared" si="0"/>
        <v>174.1</v>
      </c>
      <c r="Z7" s="21">
        <f t="shared" si="0"/>
        <v>226</v>
      </c>
      <c r="AA7" s="14">
        <v>222.4</v>
      </c>
      <c r="AB7" s="14">
        <v>137.19999999999999</v>
      </c>
      <c r="AC7" s="14">
        <v>191</v>
      </c>
      <c r="AD7" s="14">
        <v>119.5</v>
      </c>
      <c r="AE7" s="14">
        <v>189.5</v>
      </c>
      <c r="AF7" s="14">
        <v>180.3</v>
      </c>
      <c r="AG7" s="14">
        <v>162.19999999999999</v>
      </c>
      <c r="AH7" s="14">
        <v>177.8</v>
      </c>
      <c r="AI7" s="14">
        <v>168.1</v>
      </c>
      <c r="AJ7" s="14">
        <v>165.3</v>
      </c>
      <c r="AK7" s="27">
        <f>+SUM(AK9:AK27)</f>
        <v>211.29999999999998</v>
      </c>
      <c r="AL7" s="27">
        <f t="shared" ref="AL7:AQ7" si="1">+SUM(AL9:AL27)</f>
        <v>189.8</v>
      </c>
      <c r="AM7" s="27">
        <f t="shared" si="1"/>
        <v>209.39999999999998</v>
      </c>
      <c r="AN7" s="27">
        <f t="shared" si="1"/>
        <v>219.2</v>
      </c>
      <c r="AO7" s="27">
        <f t="shared" si="1"/>
        <v>241</v>
      </c>
      <c r="AP7" s="27">
        <f t="shared" si="1"/>
        <v>252.60000000000002</v>
      </c>
      <c r="AQ7" s="27">
        <f t="shared" si="1"/>
        <v>281.2</v>
      </c>
      <c r="AR7" s="27">
        <f t="shared" ref="AR7:AU7" si="2">+SUM(AR9:AR27)</f>
        <v>304.3</v>
      </c>
      <c r="AS7" s="27">
        <f t="shared" si="2"/>
        <v>327.3</v>
      </c>
      <c r="AT7" s="27">
        <f t="shared" si="2"/>
        <v>334.3</v>
      </c>
      <c r="AU7" s="27">
        <f t="shared" si="2"/>
        <v>342.30000000000018</v>
      </c>
      <c r="AV7" s="27">
        <f t="shared" ref="AV7" si="3">+SUM(AV9:AV27)</f>
        <v>359.95000000000005</v>
      </c>
      <c r="AW7" s="27">
        <v>375.1</v>
      </c>
      <c r="AX7" s="27">
        <v>395.10809999999998</v>
      </c>
      <c r="AY7" s="5">
        <v>373.03000000000003</v>
      </c>
    </row>
    <row r="8" spans="1:51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</row>
    <row r="9" spans="1:51">
      <c r="A9" s="1" t="s">
        <v>4</v>
      </c>
      <c r="B9" s="1" t="s">
        <v>9</v>
      </c>
      <c r="C9" s="21">
        <v>2</v>
      </c>
      <c r="D9" s="21">
        <v>2</v>
      </c>
      <c r="E9" s="21"/>
      <c r="F9" s="21">
        <v>2</v>
      </c>
      <c r="G9" s="21">
        <v>1</v>
      </c>
      <c r="H9" s="21">
        <v>2</v>
      </c>
      <c r="I9" s="21">
        <v>1</v>
      </c>
      <c r="J9" s="21">
        <v>2</v>
      </c>
      <c r="K9" s="21">
        <v>3</v>
      </c>
      <c r="L9" s="21">
        <v>4</v>
      </c>
      <c r="M9" s="21">
        <v>2</v>
      </c>
      <c r="N9" s="21">
        <v>2</v>
      </c>
      <c r="O9" s="21">
        <v>2</v>
      </c>
      <c r="P9" s="21">
        <v>1.5</v>
      </c>
      <c r="Q9" s="21">
        <v>3.5</v>
      </c>
      <c r="R9" s="21">
        <v>5</v>
      </c>
      <c r="S9" s="21">
        <v>6.4</v>
      </c>
      <c r="T9" s="21">
        <v>5</v>
      </c>
      <c r="U9" s="21">
        <v>6</v>
      </c>
      <c r="V9" s="21">
        <v>2.5</v>
      </c>
      <c r="W9" s="21">
        <v>4</v>
      </c>
      <c r="X9" s="21">
        <v>3</v>
      </c>
      <c r="Y9" s="21">
        <v>2</v>
      </c>
      <c r="Z9" s="21">
        <v>3.5</v>
      </c>
      <c r="AA9" s="14">
        <v>0.8</v>
      </c>
      <c r="AB9" s="14">
        <v>8.5</v>
      </c>
      <c r="AC9" s="14">
        <v>6.5</v>
      </c>
      <c r="AD9" s="14"/>
      <c r="AE9" s="14">
        <v>1.2</v>
      </c>
      <c r="AF9" s="14">
        <v>0.5</v>
      </c>
      <c r="AG9" s="14">
        <v>0.5</v>
      </c>
      <c r="AH9" s="14">
        <v>1.5</v>
      </c>
      <c r="AI9" s="14">
        <v>1</v>
      </c>
      <c r="AJ9" s="14">
        <v>1.6</v>
      </c>
      <c r="AK9" s="27">
        <v>2.5</v>
      </c>
      <c r="AL9" s="27">
        <v>3.2</v>
      </c>
      <c r="AM9" s="27">
        <v>4</v>
      </c>
      <c r="AN9" s="27">
        <v>4.3</v>
      </c>
      <c r="AO9" s="27">
        <v>4.5</v>
      </c>
      <c r="AP9" s="27">
        <v>4.5</v>
      </c>
      <c r="AQ9" s="27">
        <v>4</v>
      </c>
      <c r="AR9" s="27">
        <v>5</v>
      </c>
      <c r="AS9" s="27">
        <v>8</v>
      </c>
      <c r="AT9" s="27">
        <v>8</v>
      </c>
      <c r="AU9" s="27">
        <v>7.9999999999999902</v>
      </c>
      <c r="AV9" s="27">
        <v>6.5</v>
      </c>
      <c r="AW9" s="27">
        <v>5</v>
      </c>
      <c r="AX9" s="27">
        <v>8</v>
      </c>
      <c r="AY9" s="5">
        <v>7.5</v>
      </c>
    </row>
    <row r="10" spans="1:51">
      <c r="A10" s="1" t="s">
        <v>6</v>
      </c>
      <c r="B10" s="1" t="s">
        <v>7</v>
      </c>
      <c r="C10" s="21">
        <v>1</v>
      </c>
      <c r="D10" s="21">
        <v>2.5</v>
      </c>
      <c r="E10" s="21"/>
      <c r="F10" s="21">
        <v>2</v>
      </c>
      <c r="G10" s="21">
        <v>2</v>
      </c>
      <c r="H10" s="21">
        <v>2</v>
      </c>
      <c r="I10" s="21">
        <v>2</v>
      </c>
      <c r="J10" s="21">
        <v>4</v>
      </c>
      <c r="K10" s="21">
        <v>4</v>
      </c>
      <c r="L10" s="21">
        <v>5</v>
      </c>
      <c r="M10" s="21">
        <v>13</v>
      </c>
      <c r="N10" s="21">
        <v>13</v>
      </c>
      <c r="O10" s="21">
        <v>15</v>
      </c>
      <c r="P10" s="21">
        <v>15</v>
      </c>
      <c r="Q10" s="21">
        <v>30</v>
      </c>
      <c r="R10" s="21">
        <v>18.399999999999999</v>
      </c>
      <c r="S10" s="21">
        <v>22.6</v>
      </c>
      <c r="T10" s="21">
        <v>30.4</v>
      </c>
      <c r="U10" s="21">
        <v>36.299999999999997</v>
      </c>
      <c r="V10" s="21">
        <v>33</v>
      </c>
      <c r="W10" s="21">
        <v>25</v>
      </c>
      <c r="X10" s="21">
        <v>15</v>
      </c>
      <c r="Y10" s="21">
        <v>15</v>
      </c>
      <c r="Z10" s="21">
        <v>7</v>
      </c>
      <c r="AA10" s="14">
        <v>7</v>
      </c>
      <c r="AB10" s="14">
        <v>3</v>
      </c>
      <c r="AC10" s="14">
        <v>0.7</v>
      </c>
      <c r="AD10" s="14">
        <v>1.7</v>
      </c>
      <c r="AE10" s="14">
        <v>3.8</v>
      </c>
      <c r="AF10" s="14">
        <v>1.8</v>
      </c>
      <c r="AG10" s="14">
        <v>1.2</v>
      </c>
      <c r="AH10" s="14">
        <v>3.5</v>
      </c>
      <c r="AI10" s="14">
        <v>1.2</v>
      </c>
      <c r="AJ10" s="14">
        <v>2.5</v>
      </c>
      <c r="AK10" s="27">
        <v>3.7</v>
      </c>
      <c r="AL10" s="27">
        <v>2.6</v>
      </c>
      <c r="AM10" s="27">
        <v>2</v>
      </c>
      <c r="AN10" s="27">
        <v>3</v>
      </c>
      <c r="AO10" s="27">
        <v>3</v>
      </c>
      <c r="AP10" s="27">
        <v>3</v>
      </c>
      <c r="AQ10" s="27">
        <v>3</v>
      </c>
      <c r="AR10" s="27">
        <v>4</v>
      </c>
      <c r="AS10" s="27">
        <v>6</v>
      </c>
      <c r="AT10" s="27">
        <v>8</v>
      </c>
      <c r="AU10" s="27">
        <v>3</v>
      </c>
      <c r="AV10" s="27">
        <v>11</v>
      </c>
      <c r="AW10" s="27">
        <v>19.8</v>
      </c>
      <c r="AX10" s="27">
        <v>6</v>
      </c>
      <c r="AY10" s="5">
        <v>8</v>
      </c>
    </row>
    <row r="11" spans="1:51">
      <c r="A11" s="1" t="s">
        <v>8</v>
      </c>
      <c r="B11" s="1" t="s">
        <v>9</v>
      </c>
      <c r="C11" s="21">
        <v>2</v>
      </c>
      <c r="D11" s="21">
        <v>2</v>
      </c>
      <c r="E11" s="21"/>
      <c r="F11" s="21">
        <v>0</v>
      </c>
      <c r="G11" s="21">
        <v>0</v>
      </c>
      <c r="H11" s="21">
        <v>0</v>
      </c>
      <c r="I11" s="21">
        <v>1</v>
      </c>
      <c r="J11" s="21">
        <v>0</v>
      </c>
      <c r="K11" s="21">
        <v>2</v>
      </c>
      <c r="L11" s="21">
        <v>2</v>
      </c>
      <c r="M11" s="21">
        <v>2</v>
      </c>
      <c r="N11" s="21">
        <v>10</v>
      </c>
      <c r="O11" s="21">
        <v>4</v>
      </c>
      <c r="P11" s="21">
        <v>1</v>
      </c>
      <c r="Q11" s="21">
        <v>5</v>
      </c>
      <c r="R11" s="21">
        <v>6.8</v>
      </c>
      <c r="S11" s="21">
        <v>4</v>
      </c>
      <c r="T11" s="21">
        <v>2.9</v>
      </c>
      <c r="U11" s="21">
        <v>1.4</v>
      </c>
      <c r="V11" s="21">
        <v>2.9</v>
      </c>
      <c r="W11" s="21">
        <v>2</v>
      </c>
      <c r="X11" s="21">
        <v>0</v>
      </c>
      <c r="Y11" s="21">
        <v>2</v>
      </c>
      <c r="Z11" s="21">
        <v>3.7</v>
      </c>
      <c r="AA11" s="14">
        <v>8</v>
      </c>
      <c r="AB11" s="14">
        <v>6</v>
      </c>
      <c r="AC11" s="14">
        <v>1</v>
      </c>
      <c r="AD11" s="14">
        <v>2.5</v>
      </c>
      <c r="AE11" s="14">
        <v>4</v>
      </c>
      <c r="AF11" s="14">
        <v>6</v>
      </c>
      <c r="AG11" s="14">
        <v>10</v>
      </c>
      <c r="AH11" s="14">
        <v>4.5</v>
      </c>
      <c r="AI11" s="14">
        <v>3.5</v>
      </c>
      <c r="AJ11" s="14">
        <v>1</v>
      </c>
      <c r="AK11" s="27">
        <v>4.3</v>
      </c>
      <c r="AL11" s="27">
        <v>3</v>
      </c>
      <c r="AM11" s="27">
        <v>8.5</v>
      </c>
      <c r="AN11" s="27">
        <v>5.3</v>
      </c>
      <c r="AO11" s="27">
        <v>3.8</v>
      </c>
      <c r="AP11" s="27">
        <v>8</v>
      </c>
      <c r="AQ11" s="27">
        <v>10</v>
      </c>
      <c r="AR11" s="27">
        <v>11.4</v>
      </c>
      <c r="AS11" s="27">
        <v>11.4</v>
      </c>
      <c r="AT11" s="27">
        <v>11.4</v>
      </c>
      <c r="AU11" s="27">
        <v>13</v>
      </c>
      <c r="AV11" s="27">
        <v>13</v>
      </c>
      <c r="AW11" s="27">
        <v>13</v>
      </c>
      <c r="AX11" s="27">
        <v>10</v>
      </c>
      <c r="AY11" s="5">
        <v>5.63</v>
      </c>
    </row>
    <row r="12" spans="1:51">
      <c r="A12" s="1" t="s">
        <v>10</v>
      </c>
      <c r="B12" s="1" t="s">
        <v>11</v>
      </c>
      <c r="C12" s="21">
        <v>0.5</v>
      </c>
      <c r="D12" s="21">
        <v>0</v>
      </c>
      <c r="E12" s="21"/>
      <c r="F12" s="21">
        <v>2</v>
      </c>
      <c r="G12" s="21">
        <v>2</v>
      </c>
      <c r="H12" s="21">
        <v>3</v>
      </c>
      <c r="I12" s="21">
        <v>3</v>
      </c>
      <c r="J12" s="21">
        <v>2</v>
      </c>
      <c r="K12" s="21">
        <v>2</v>
      </c>
      <c r="L12" s="21">
        <v>3</v>
      </c>
      <c r="M12" s="21">
        <v>2</v>
      </c>
      <c r="N12" s="21">
        <v>5</v>
      </c>
      <c r="O12" s="21">
        <v>5</v>
      </c>
      <c r="P12" s="21">
        <v>2</v>
      </c>
      <c r="Q12" s="21">
        <v>2</v>
      </c>
      <c r="R12" s="21">
        <v>2.5</v>
      </c>
      <c r="S12" s="21">
        <v>3.7</v>
      </c>
      <c r="T12" s="21">
        <v>4</v>
      </c>
      <c r="U12" s="21">
        <v>4</v>
      </c>
      <c r="V12" s="21">
        <v>1</v>
      </c>
      <c r="W12" s="21">
        <v>1</v>
      </c>
      <c r="X12" s="21">
        <v>0</v>
      </c>
      <c r="Y12" s="21">
        <v>2</v>
      </c>
      <c r="Z12" s="21">
        <v>4</v>
      </c>
      <c r="AA12" s="14">
        <v>3.4</v>
      </c>
      <c r="AB12" s="14">
        <v>1.3</v>
      </c>
      <c r="AC12" s="14">
        <v>0.4</v>
      </c>
      <c r="AD12" s="14"/>
      <c r="AE12" s="14">
        <v>2.5</v>
      </c>
      <c r="AF12" s="14">
        <v>1.2</v>
      </c>
      <c r="AG12" s="14">
        <v>1</v>
      </c>
      <c r="AH12" s="14">
        <v>1</v>
      </c>
      <c r="AI12" s="14">
        <v>1.7</v>
      </c>
      <c r="AJ12" s="14">
        <v>4</v>
      </c>
      <c r="AK12" s="27">
        <v>4.9000000000000004</v>
      </c>
      <c r="AL12" s="27">
        <v>5.0999999999999996</v>
      </c>
      <c r="AM12" s="27">
        <v>4</v>
      </c>
      <c r="AN12" s="27">
        <v>3</v>
      </c>
      <c r="AO12" s="27">
        <v>4.5</v>
      </c>
      <c r="AP12" s="27">
        <v>6</v>
      </c>
      <c r="AQ12" s="27">
        <v>6</v>
      </c>
      <c r="AR12" s="27">
        <v>4</v>
      </c>
      <c r="AS12" s="27">
        <v>5</v>
      </c>
      <c r="AT12" s="27">
        <v>3.5</v>
      </c>
      <c r="AU12" s="27">
        <v>1.8</v>
      </c>
      <c r="AV12" s="27">
        <v>5.34</v>
      </c>
      <c r="AW12" s="27">
        <v>8.1999999999999993</v>
      </c>
      <c r="AX12" s="27">
        <v>8.5</v>
      </c>
      <c r="AY12" s="5">
        <v>10</v>
      </c>
    </row>
    <row r="13" spans="1:51">
      <c r="A13" s="1" t="s">
        <v>12</v>
      </c>
      <c r="B13" s="1" t="s">
        <v>13</v>
      </c>
      <c r="C13" s="21">
        <v>0.5</v>
      </c>
      <c r="D13" s="21">
        <v>0</v>
      </c>
      <c r="E13" s="21"/>
      <c r="F13" s="21">
        <v>0.5</v>
      </c>
      <c r="G13" s="21">
        <v>0</v>
      </c>
      <c r="H13" s="21">
        <v>0</v>
      </c>
      <c r="I13" s="21">
        <v>0</v>
      </c>
      <c r="J13" s="21">
        <v>2</v>
      </c>
      <c r="K13" s="21">
        <v>2</v>
      </c>
      <c r="L13" s="21">
        <v>3</v>
      </c>
      <c r="M13" s="21">
        <v>0</v>
      </c>
      <c r="N13" s="21">
        <v>1</v>
      </c>
      <c r="O13" s="21">
        <v>1</v>
      </c>
      <c r="P13" s="21">
        <v>0.5</v>
      </c>
      <c r="Q13" s="21">
        <v>2</v>
      </c>
      <c r="R13" s="21">
        <v>2.9</v>
      </c>
      <c r="S13" s="21">
        <v>4.5</v>
      </c>
      <c r="T13" s="21">
        <v>0.5</v>
      </c>
      <c r="U13" s="21">
        <v>3</v>
      </c>
      <c r="V13" s="21">
        <v>0</v>
      </c>
      <c r="W13" s="21">
        <v>0</v>
      </c>
      <c r="X13" s="21">
        <v>0</v>
      </c>
      <c r="Y13" s="21">
        <v>0</v>
      </c>
      <c r="Z13" s="21">
        <v>3</v>
      </c>
      <c r="AA13" s="14">
        <v>4.3</v>
      </c>
      <c r="AB13" s="14">
        <v>2.5</v>
      </c>
      <c r="AC13" s="14"/>
      <c r="AD13" s="14"/>
      <c r="AE13" s="14">
        <v>3</v>
      </c>
      <c r="AF13" s="14">
        <v>2.7</v>
      </c>
      <c r="AG13" s="14">
        <v>1.9</v>
      </c>
      <c r="AH13" s="14">
        <v>1.5</v>
      </c>
      <c r="AI13" s="14">
        <v>4.8</v>
      </c>
      <c r="AJ13" s="14">
        <v>4.9000000000000004</v>
      </c>
      <c r="AK13" s="27">
        <v>5.0999999999999996</v>
      </c>
      <c r="AL13" s="27">
        <v>5.3</v>
      </c>
      <c r="AM13" s="27">
        <v>6</v>
      </c>
      <c r="AN13" s="27">
        <v>5</v>
      </c>
      <c r="AO13" s="27">
        <v>6</v>
      </c>
      <c r="AP13" s="27">
        <v>6</v>
      </c>
      <c r="AQ13" s="27">
        <v>7.5</v>
      </c>
      <c r="AR13" s="27">
        <v>10</v>
      </c>
      <c r="AS13" s="27">
        <v>5</v>
      </c>
      <c r="AT13" s="27">
        <v>2.5</v>
      </c>
      <c r="AU13" s="27">
        <v>5</v>
      </c>
      <c r="AV13" s="27">
        <v>6.5</v>
      </c>
      <c r="AW13" s="27">
        <v>5</v>
      </c>
      <c r="AX13" s="27">
        <v>7.8</v>
      </c>
      <c r="AY13" s="5">
        <v>9</v>
      </c>
    </row>
    <row r="14" spans="1:51">
      <c r="A14" s="1" t="s">
        <v>14</v>
      </c>
      <c r="B14" s="1" t="s">
        <v>15</v>
      </c>
      <c r="C14" s="21">
        <v>0.5</v>
      </c>
      <c r="D14" s="21">
        <v>0</v>
      </c>
      <c r="E14" s="21"/>
      <c r="F14" s="21">
        <v>0.5</v>
      </c>
      <c r="G14" s="21">
        <v>0</v>
      </c>
      <c r="H14" s="21">
        <v>0</v>
      </c>
      <c r="I14" s="21">
        <v>1</v>
      </c>
      <c r="J14" s="21">
        <v>2</v>
      </c>
      <c r="K14" s="21">
        <v>2</v>
      </c>
      <c r="L14" s="21">
        <v>2</v>
      </c>
      <c r="M14" s="21">
        <v>0</v>
      </c>
      <c r="N14" s="21">
        <v>0</v>
      </c>
      <c r="O14" s="21">
        <v>0</v>
      </c>
      <c r="P14" s="21">
        <v>0.3</v>
      </c>
      <c r="Q14" s="21">
        <v>2</v>
      </c>
      <c r="R14" s="21">
        <v>2.5</v>
      </c>
      <c r="S14" s="21">
        <v>4.0999999999999996</v>
      </c>
      <c r="T14" s="21">
        <v>3.5</v>
      </c>
      <c r="U14" s="21">
        <v>1.3</v>
      </c>
      <c r="V14" s="21">
        <v>3</v>
      </c>
      <c r="W14" s="21">
        <v>0</v>
      </c>
      <c r="X14" s="21">
        <v>0</v>
      </c>
      <c r="Y14" s="21">
        <v>0</v>
      </c>
      <c r="Z14" s="21">
        <v>0.6</v>
      </c>
      <c r="AA14" s="14">
        <v>0.3</v>
      </c>
      <c r="AB14" s="14">
        <v>0.8</v>
      </c>
      <c r="AC14" s="14">
        <v>0.5</v>
      </c>
      <c r="AD14" s="14">
        <v>1.3</v>
      </c>
      <c r="AE14" s="14">
        <v>0.6</v>
      </c>
      <c r="AF14" s="14">
        <v>1.3</v>
      </c>
      <c r="AG14" s="14">
        <v>0.8</v>
      </c>
      <c r="AH14" s="14">
        <v>1.5</v>
      </c>
      <c r="AI14" s="14">
        <v>1.6</v>
      </c>
      <c r="AJ14" s="14">
        <v>1.2</v>
      </c>
      <c r="AK14" s="27">
        <v>2.2000000000000002</v>
      </c>
      <c r="AL14" s="27">
        <v>0</v>
      </c>
      <c r="AM14" s="27">
        <v>1</v>
      </c>
      <c r="AN14" s="27">
        <v>0.9</v>
      </c>
      <c r="AO14" s="27">
        <v>1</v>
      </c>
      <c r="AP14" s="27">
        <v>2</v>
      </c>
      <c r="AQ14" s="27">
        <v>2</v>
      </c>
      <c r="AR14" s="27">
        <v>3</v>
      </c>
      <c r="AS14" s="27">
        <v>4</v>
      </c>
      <c r="AT14" s="27">
        <v>4</v>
      </c>
      <c r="AU14" s="27">
        <v>3.5</v>
      </c>
      <c r="AV14" s="27">
        <v>3.5</v>
      </c>
      <c r="AW14" s="27">
        <v>3</v>
      </c>
      <c r="AX14" s="27">
        <v>4</v>
      </c>
      <c r="AY14" s="5">
        <v>4.5</v>
      </c>
    </row>
    <row r="15" spans="1:51">
      <c r="A15" s="1" t="s">
        <v>16</v>
      </c>
      <c r="B15" s="1" t="s">
        <v>17</v>
      </c>
      <c r="C15" s="21">
        <v>0.5</v>
      </c>
      <c r="D15" s="21">
        <v>2.5</v>
      </c>
      <c r="E15" s="21"/>
      <c r="F15" s="21">
        <v>2.6</v>
      </c>
      <c r="G15" s="21">
        <v>2</v>
      </c>
      <c r="H15" s="21">
        <v>2</v>
      </c>
      <c r="I15" s="21">
        <v>2</v>
      </c>
      <c r="J15" s="21">
        <v>2</v>
      </c>
      <c r="K15" s="21">
        <v>4</v>
      </c>
      <c r="L15" s="21">
        <v>13</v>
      </c>
      <c r="M15" s="21">
        <v>22</v>
      </c>
      <c r="N15" s="21">
        <v>11</v>
      </c>
      <c r="O15" s="21">
        <v>7.5</v>
      </c>
      <c r="P15" s="21">
        <v>12</v>
      </c>
      <c r="Q15" s="21">
        <v>18</v>
      </c>
      <c r="R15" s="21">
        <v>15.6</v>
      </c>
      <c r="S15" s="21">
        <v>20</v>
      </c>
      <c r="T15" s="21">
        <v>20.9</v>
      </c>
      <c r="U15" s="21">
        <v>28</v>
      </c>
      <c r="V15" s="21">
        <v>31</v>
      </c>
      <c r="W15" s="21">
        <v>21</v>
      </c>
      <c r="X15" s="21">
        <v>26</v>
      </c>
      <c r="Y15" s="21">
        <v>15</v>
      </c>
      <c r="Z15" s="21">
        <v>24</v>
      </c>
      <c r="AA15" s="14">
        <v>19.3</v>
      </c>
      <c r="AB15" s="14">
        <v>11.1</v>
      </c>
      <c r="AC15" s="14">
        <v>4.5999999999999996</v>
      </c>
      <c r="AD15" s="14">
        <v>6.3</v>
      </c>
      <c r="AE15" s="14">
        <v>7.3</v>
      </c>
      <c r="AF15" s="14">
        <v>6.1</v>
      </c>
      <c r="AG15" s="14">
        <v>2.6</v>
      </c>
      <c r="AH15" s="14">
        <v>3.8</v>
      </c>
      <c r="AI15" s="14">
        <v>6</v>
      </c>
      <c r="AJ15" s="14">
        <v>6</v>
      </c>
      <c r="AK15" s="27">
        <v>6.6</v>
      </c>
      <c r="AL15" s="27">
        <v>4</v>
      </c>
      <c r="AM15" s="27">
        <v>6</v>
      </c>
      <c r="AN15" s="27">
        <v>5.2</v>
      </c>
      <c r="AO15" s="27">
        <v>7.5</v>
      </c>
      <c r="AP15" s="27">
        <v>8</v>
      </c>
      <c r="AQ15" s="27">
        <v>9.5</v>
      </c>
      <c r="AR15" s="27">
        <v>12</v>
      </c>
      <c r="AS15" s="27">
        <v>11</v>
      </c>
      <c r="AT15" s="27">
        <v>11.2</v>
      </c>
      <c r="AU15" s="27">
        <v>12</v>
      </c>
      <c r="AV15" s="27">
        <v>12</v>
      </c>
      <c r="AW15" s="27">
        <v>12</v>
      </c>
      <c r="AX15" s="27">
        <v>15</v>
      </c>
      <c r="AY15" s="5">
        <v>15</v>
      </c>
    </row>
    <row r="16" spans="1:51">
      <c r="A16" s="1" t="s">
        <v>18</v>
      </c>
      <c r="B16" s="1" t="s">
        <v>70</v>
      </c>
      <c r="C16" s="21">
        <v>1</v>
      </c>
      <c r="D16" s="21">
        <v>2</v>
      </c>
      <c r="E16" s="21">
        <v>2</v>
      </c>
      <c r="F16" s="21">
        <v>2</v>
      </c>
      <c r="G16" s="21">
        <v>2</v>
      </c>
      <c r="H16" s="21">
        <v>2</v>
      </c>
      <c r="I16" s="21">
        <v>2</v>
      </c>
      <c r="J16" s="21">
        <v>2</v>
      </c>
      <c r="K16" s="21">
        <v>2</v>
      </c>
      <c r="L16" s="21">
        <v>5</v>
      </c>
      <c r="M16" s="21">
        <v>2</v>
      </c>
      <c r="N16" s="21">
        <v>2</v>
      </c>
      <c r="O16" s="21">
        <v>3</v>
      </c>
      <c r="P16" s="21">
        <v>4</v>
      </c>
      <c r="Q16" s="21">
        <v>5</v>
      </c>
      <c r="R16" s="21">
        <v>8.5</v>
      </c>
      <c r="S16" s="21">
        <v>10.1</v>
      </c>
      <c r="T16" s="21">
        <v>13</v>
      </c>
      <c r="U16" s="21">
        <v>21.3</v>
      </c>
      <c r="V16" s="21">
        <v>10</v>
      </c>
      <c r="W16" s="21">
        <v>3</v>
      </c>
      <c r="X16" s="21">
        <v>5</v>
      </c>
      <c r="Y16" s="21">
        <v>3</v>
      </c>
      <c r="Z16" s="21">
        <v>7.6</v>
      </c>
      <c r="AA16" s="14">
        <v>2</v>
      </c>
      <c r="AB16" s="14">
        <v>1.5</v>
      </c>
      <c r="AC16" s="14"/>
      <c r="AD16" s="14">
        <v>3</v>
      </c>
      <c r="AE16" s="14">
        <v>2.7</v>
      </c>
      <c r="AF16" s="14">
        <v>0.4</v>
      </c>
      <c r="AG16" s="14">
        <v>1.8</v>
      </c>
      <c r="AH16" s="14">
        <v>1.5</v>
      </c>
      <c r="AI16" s="14">
        <v>0.5</v>
      </c>
      <c r="AJ16" s="14">
        <v>1.6</v>
      </c>
      <c r="AK16" s="27">
        <v>3.8</v>
      </c>
      <c r="AL16" s="27">
        <v>6</v>
      </c>
      <c r="AM16" s="27">
        <v>2.5</v>
      </c>
      <c r="AN16" s="27">
        <v>5</v>
      </c>
      <c r="AO16" s="27">
        <v>2.5</v>
      </c>
      <c r="AP16" s="27">
        <v>3</v>
      </c>
      <c r="AQ16" s="27">
        <v>6.8</v>
      </c>
      <c r="AR16" s="27">
        <v>6.5</v>
      </c>
      <c r="AS16" s="27">
        <v>6</v>
      </c>
      <c r="AT16" s="27">
        <v>6</v>
      </c>
      <c r="AU16" s="27">
        <v>6.2</v>
      </c>
      <c r="AV16" s="27">
        <v>4</v>
      </c>
      <c r="AW16" s="27">
        <v>4</v>
      </c>
      <c r="AX16" s="27">
        <v>5</v>
      </c>
      <c r="AY16" s="5">
        <v>5</v>
      </c>
    </row>
    <row r="17" spans="1:51">
      <c r="A17" s="1" t="s">
        <v>20</v>
      </c>
      <c r="B17" s="1" t="s">
        <v>21</v>
      </c>
      <c r="C17" s="21">
        <v>1</v>
      </c>
      <c r="D17" s="21">
        <v>1</v>
      </c>
      <c r="E17" s="21">
        <v>1</v>
      </c>
      <c r="F17" s="21">
        <v>2</v>
      </c>
      <c r="G17" s="21">
        <v>0</v>
      </c>
      <c r="H17" s="21">
        <v>2</v>
      </c>
      <c r="I17" s="21">
        <v>0</v>
      </c>
      <c r="J17" s="21">
        <v>0</v>
      </c>
      <c r="K17" s="21">
        <v>3</v>
      </c>
      <c r="L17" s="21">
        <v>2</v>
      </c>
      <c r="M17" s="21">
        <v>3</v>
      </c>
      <c r="N17" s="21">
        <v>1</v>
      </c>
      <c r="O17" s="21">
        <v>1</v>
      </c>
      <c r="P17" s="21">
        <v>2</v>
      </c>
      <c r="Q17" s="21">
        <v>2.4</v>
      </c>
      <c r="R17" s="21">
        <v>2.5</v>
      </c>
      <c r="S17" s="21">
        <v>3.9</v>
      </c>
      <c r="T17" s="21">
        <v>2.8</v>
      </c>
      <c r="U17" s="21">
        <v>2.6</v>
      </c>
      <c r="V17" s="21">
        <v>2.4</v>
      </c>
      <c r="W17" s="21">
        <v>2.6</v>
      </c>
      <c r="X17" s="21">
        <v>2</v>
      </c>
      <c r="Y17" s="21">
        <v>5.3</v>
      </c>
      <c r="Z17" s="21">
        <v>10</v>
      </c>
      <c r="AA17" s="14">
        <v>3</v>
      </c>
      <c r="AB17" s="14">
        <v>1.2</v>
      </c>
      <c r="AC17" s="14">
        <v>2.5</v>
      </c>
      <c r="AD17" s="14"/>
      <c r="AE17" s="14">
        <v>2.2999999999999998</v>
      </c>
      <c r="AF17" s="14">
        <v>0.2</v>
      </c>
      <c r="AG17" s="14">
        <v>2.1</v>
      </c>
      <c r="AH17" s="14">
        <v>3.1</v>
      </c>
      <c r="AI17" s="14">
        <v>1</v>
      </c>
      <c r="AJ17" s="14">
        <v>1.4</v>
      </c>
      <c r="AK17" s="27">
        <v>4.2</v>
      </c>
      <c r="AL17" s="27">
        <v>3.6</v>
      </c>
      <c r="AM17" s="27">
        <v>3.5</v>
      </c>
      <c r="AN17" s="27">
        <v>5</v>
      </c>
      <c r="AO17" s="27">
        <v>8</v>
      </c>
      <c r="AP17" s="27">
        <v>8.1999999999999993</v>
      </c>
      <c r="AQ17" s="27">
        <v>8.8000000000000007</v>
      </c>
      <c r="AR17" s="27">
        <v>11</v>
      </c>
      <c r="AS17" s="27">
        <v>10.5</v>
      </c>
      <c r="AT17" s="27">
        <v>10.7</v>
      </c>
      <c r="AU17" s="27">
        <v>10.5</v>
      </c>
      <c r="AV17" s="27">
        <v>12</v>
      </c>
      <c r="AW17" s="27">
        <v>20</v>
      </c>
      <c r="AX17" s="27">
        <v>22.5</v>
      </c>
      <c r="AY17" s="5">
        <v>23</v>
      </c>
    </row>
    <row r="18" spans="1:51">
      <c r="A18" s="1" t="s">
        <v>22</v>
      </c>
      <c r="B18" s="1" t="s">
        <v>23</v>
      </c>
      <c r="C18" s="21">
        <v>1</v>
      </c>
      <c r="D18" s="21">
        <v>2.5</v>
      </c>
      <c r="E18" s="21"/>
      <c r="F18" s="21">
        <v>2</v>
      </c>
      <c r="G18" s="21">
        <v>10</v>
      </c>
      <c r="H18" s="21">
        <v>4</v>
      </c>
      <c r="I18" s="21">
        <v>3</v>
      </c>
      <c r="J18" s="21">
        <v>2</v>
      </c>
      <c r="K18" s="21">
        <v>3</v>
      </c>
      <c r="L18" s="21">
        <v>3.3</v>
      </c>
      <c r="M18" s="21">
        <v>2</v>
      </c>
      <c r="N18" s="21">
        <v>2</v>
      </c>
      <c r="O18" s="21">
        <v>2</v>
      </c>
      <c r="P18" s="21">
        <v>2</v>
      </c>
      <c r="Q18" s="21">
        <v>2</v>
      </c>
      <c r="R18" s="21">
        <v>4.8</v>
      </c>
      <c r="S18" s="21">
        <v>3</v>
      </c>
      <c r="T18" s="21">
        <v>4.5</v>
      </c>
      <c r="U18" s="21">
        <v>5.0999999999999996</v>
      </c>
      <c r="V18" s="21">
        <v>4</v>
      </c>
      <c r="W18" s="21">
        <v>0</v>
      </c>
      <c r="X18" s="21">
        <v>0</v>
      </c>
      <c r="Y18" s="21">
        <v>0</v>
      </c>
      <c r="Z18" s="21">
        <v>0</v>
      </c>
      <c r="AA18" s="14">
        <v>0.7</v>
      </c>
      <c r="AB18" s="14"/>
      <c r="AC18" s="14">
        <v>1.6</v>
      </c>
      <c r="AD18" s="14"/>
      <c r="AE18" s="14">
        <v>7.1</v>
      </c>
      <c r="AF18" s="14">
        <v>1.5</v>
      </c>
      <c r="AG18" s="14">
        <v>1</v>
      </c>
      <c r="AH18" s="14">
        <v>1.5</v>
      </c>
      <c r="AI18" s="14">
        <v>1.2</v>
      </c>
      <c r="AJ18" s="14">
        <v>1.2</v>
      </c>
      <c r="AK18" s="27">
        <v>1.4</v>
      </c>
      <c r="AL18" s="27">
        <v>9.5</v>
      </c>
      <c r="AM18" s="27">
        <v>4</v>
      </c>
      <c r="AN18" s="27">
        <v>6.5</v>
      </c>
      <c r="AO18" s="27">
        <v>6</v>
      </c>
      <c r="AP18" s="27">
        <v>6</v>
      </c>
      <c r="AQ18" s="27">
        <v>6</v>
      </c>
      <c r="AR18" s="27">
        <v>6.2</v>
      </c>
      <c r="AS18" s="27">
        <v>6.4</v>
      </c>
      <c r="AT18" s="27">
        <v>6.5</v>
      </c>
      <c r="AU18" s="27">
        <v>7.5</v>
      </c>
      <c r="AV18" s="27">
        <v>6</v>
      </c>
      <c r="AW18" s="27">
        <v>5</v>
      </c>
      <c r="AX18" s="27">
        <v>5</v>
      </c>
      <c r="AY18" s="5">
        <v>3</v>
      </c>
    </row>
    <row r="19" spans="1:51">
      <c r="A19" s="1" t="s">
        <v>24</v>
      </c>
      <c r="B19" s="1" t="s">
        <v>25</v>
      </c>
      <c r="C19" s="21">
        <v>0.5</v>
      </c>
      <c r="D19" s="21">
        <v>1.5</v>
      </c>
      <c r="E19" s="21"/>
      <c r="F19" s="21">
        <v>0.5</v>
      </c>
      <c r="G19" s="21">
        <v>1</v>
      </c>
      <c r="H19" s="21">
        <v>1</v>
      </c>
      <c r="I19" s="21">
        <v>2</v>
      </c>
      <c r="J19" s="21">
        <v>2</v>
      </c>
      <c r="K19" s="21">
        <v>2.2999999999999998</v>
      </c>
      <c r="L19" s="21">
        <v>2.5</v>
      </c>
      <c r="M19" s="21">
        <v>2</v>
      </c>
      <c r="N19" s="21">
        <v>2</v>
      </c>
      <c r="O19" s="21">
        <v>2</v>
      </c>
      <c r="P19" s="21">
        <v>0</v>
      </c>
      <c r="Q19" s="21">
        <v>2</v>
      </c>
      <c r="R19" s="21">
        <v>3</v>
      </c>
      <c r="S19" s="21">
        <v>4</v>
      </c>
      <c r="T19" s="21">
        <v>4.0999999999999996</v>
      </c>
      <c r="U19" s="21">
        <v>4</v>
      </c>
      <c r="V19" s="21">
        <v>5.5</v>
      </c>
      <c r="W19" s="21">
        <v>5</v>
      </c>
      <c r="X19" s="21">
        <v>3</v>
      </c>
      <c r="Y19" s="21">
        <v>3.2</v>
      </c>
      <c r="Z19" s="21">
        <v>7</v>
      </c>
      <c r="AA19" s="14">
        <v>5</v>
      </c>
      <c r="AB19" s="14">
        <v>2</v>
      </c>
      <c r="AC19" s="14">
        <v>6.6</v>
      </c>
      <c r="AD19" s="14">
        <v>5</v>
      </c>
      <c r="AE19" s="14">
        <v>4.5999999999999996</v>
      </c>
      <c r="AF19" s="14">
        <v>4.9000000000000004</v>
      </c>
      <c r="AG19" s="14">
        <v>2.7</v>
      </c>
      <c r="AH19" s="14">
        <v>4.5</v>
      </c>
      <c r="AI19" s="14">
        <v>4</v>
      </c>
      <c r="AJ19" s="14">
        <v>4.5</v>
      </c>
      <c r="AK19" s="27">
        <v>5.3</v>
      </c>
      <c r="AL19" s="27">
        <v>10</v>
      </c>
      <c r="AM19" s="27">
        <v>11</v>
      </c>
      <c r="AN19" s="27">
        <v>8</v>
      </c>
      <c r="AO19" s="27">
        <v>12.5</v>
      </c>
      <c r="AP19" s="27">
        <v>14</v>
      </c>
      <c r="AQ19" s="27">
        <v>16.2</v>
      </c>
      <c r="AR19" s="27">
        <v>16</v>
      </c>
      <c r="AS19" s="27">
        <v>17</v>
      </c>
      <c r="AT19" s="27">
        <v>17</v>
      </c>
      <c r="AU19" s="27">
        <v>19</v>
      </c>
      <c r="AV19" s="27">
        <v>22</v>
      </c>
      <c r="AW19" s="27">
        <v>22</v>
      </c>
      <c r="AX19" s="27">
        <v>20</v>
      </c>
      <c r="AY19" s="5">
        <v>10.5</v>
      </c>
    </row>
    <row r="20" spans="1:51">
      <c r="A20" s="1" t="s">
        <v>26</v>
      </c>
      <c r="B20" s="1" t="s">
        <v>27</v>
      </c>
      <c r="C20" s="21">
        <v>1</v>
      </c>
      <c r="D20" s="21">
        <v>0</v>
      </c>
      <c r="E20" s="21">
        <v>1</v>
      </c>
      <c r="F20" s="21">
        <v>1</v>
      </c>
      <c r="G20" s="21">
        <v>0</v>
      </c>
      <c r="H20" s="21">
        <v>0</v>
      </c>
      <c r="I20" s="21">
        <v>1</v>
      </c>
      <c r="J20" s="21">
        <v>0</v>
      </c>
      <c r="K20" s="21">
        <v>0.5</v>
      </c>
      <c r="L20" s="21">
        <v>2</v>
      </c>
      <c r="M20" s="21">
        <v>0</v>
      </c>
      <c r="N20" s="21">
        <v>0</v>
      </c>
      <c r="O20" s="21">
        <v>0</v>
      </c>
      <c r="P20" s="21">
        <v>0.5</v>
      </c>
      <c r="Q20" s="21">
        <v>1</v>
      </c>
      <c r="R20" s="21">
        <v>1</v>
      </c>
      <c r="S20" s="21">
        <v>3.6</v>
      </c>
      <c r="T20" s="21">
        <v>0</v>
      </c>
      <c r="U20" s="21">
        <v>1.8</v>
      </c>
      <c r="V20" s="21">
        <v>1</v>
      </c>
      <c r="W20" s="21">
        <v>1</v>
      </c>
      <c r="X20" s="21">
        <v>0</v>
      </c>
      <c r="Y20" s="21">
        <v>0</v>
      </c>
      <c r="Z20" s="21">
        <v>1.2</v>
      </c>
      <c r="AA20" s="14">
        <v>2.5</v>
      </c>
      <c r="AB20" s="14">
        <v>0.8</v>
      </c>
      <c r="AC20" s="14"/>
      <c r="AD20" s="14"/>
      <c r="AE20" s="14">
        <v>3.4</v>
      </c>
      <c r="AF20" s="14">
        <v>2.2000000000000002</v>
      </c>
      <c r="AG20" s="14">
        <v>3</v>
      </c>
      <c r="AH20" s="14">
        <v>1.6</v>
      </c>
      <c r="AI20" s="14">
        <v>0.5</v>
      </c>
      <c r="AJ20" s="14">
        <v>0.5</v>
      </c>
      <c r="AK20" s="27">
        <v>1.1000000000000001</v>
      </c>
      <c r="AL20" s="27">
        <v>2</v>
      </c>
      <c r="AM20" s="27">
        <v>2</v>
      </c>
      <c r="AN20" s="27">
        <v>2</v>
      </c>
      <c r="AO20" s="27">
        <v>1.5</v>
      </c>
      <c r="AP20" s="27">
        <v>2</v>
      </c>
      <c r="AQ20" s="27">
        <v>2.5</v>
      </c>
      <c r="AR20" s="27">
        <v>2</v>
      </c>
      <c r="AS20" s="27">
        <v>1.6</v>
      </c>
      <c r="AT20" s="27">
        <v>2.5</v>
      </c>
      <c r="AU20" s="27">
        <v>3.2</v>
      </c>
      <c r="AV20" s="27">
        <v>3.5</v>
      </c>
      <c r="AW20" s="27">
        <v>3.5</v>
      </c>
      <c r="AX20" s="27">
        <v>4.0999999999999996</v>
      </c>
      <c r="AY20" s="5">
        <v>4.5999999999999996</v>
      </c>
    </row>
    <row r="21" spans="1:51">
      <c r="A21" s="1" t="s">
        <v>28</v>
      </c>
      <c r="B21" s="1" t="s">
        <v>29</v>
      </c>
      <c r="C21" s="21">
        <v>10</v>
      </c>
      <c r="D21" s="21">
        <v>8</v>
      </c>
      <c r="E21" s="21">
        <v>0.5</v>
      </c>
      <c r="F21" s="21">
        <v>12</v>
      </c>
      <c r="G21" s="21">
        <v>18</v>
      </c>
      <c r="H21" s="21">
        <v>15</v>
      </c>
      <c r="I21" s="21">
        <v>2</v>
      </c>
      <c r="J21" s="21">
        <v>8</v>
      </c>
      <c r="K21" s="21">
        <v>8.5</v>
      </c>
      <c r="L21" s="21">
        <v>4</v>
      </c>
      <c r="M21" s="21">
        <v>5</v>
      </c>
      <c r="N21" s="21">
        <v>0</v>
      </c>
      <c r="O21" s="21">
        <v>5</v>
      </c>
      <c r="P21" s="21">
        <v>6</v>
      </c>
      <c r="Q21" s="21">
        <v>7.5</v>
      </c>
      <c r="R21" s="21">
        <v>9.1999999999999993</v>
      </c>
      <c r="S21" s="21">
        <v>11.2</v>
      </c>
      <c r="T21" s="21">
        <v>18.3</v>
      </c>
      <c r="U21" s="21">
        <v>10.6</v>
      </c>
      <c r="V21" s="21">
        <v>10.3</v>
      </c>
      <c r="W21" s="21">
        <v>11</v>
      </c>
      <c r="X21" s="21">
        <v>6</v>
      </c>
      <c r="Y21" s="21">
        <v>4.9000000000000004</v>
      </c>
      <c r="Z21" s="21">
        <v>5.7</v>
      </c>
      <c r="AA21" s="14">
        <v>8.3000000000000007</v>
      </c>
      <c r="AB21" s="14">
        <v>2.1</v>
      </c>
      <c r="AC21" s="14">
        <v>5</v>
      </c>
      <c r="AD21" s="14"/>
      <c r="AE21" s="14">
        <v>18.899999999999999</v>
      </c>
      <c r="AF21" s="14">
        <v>8.8000000000000007</v>
      </c>
      <c r="AG21" s="14">
        <v>8.6</v>
      </c>
      <c r="AH21" s="14">
        <v>10.5</v>
      </c>
      <c r="AI21" s="14">
        <v>10</v>
      </c>
      <c r="AJ21" s="14">
        <v>15.3</v>
      </c>
      <c r="AK21" s="27">
        <v>10</v>
      </c>
      <c r="AL21" s="27">
        <v>17.3</v>
      </c>
      <c r="AM21" s="27">
        <v>17.8</v>
      </c>
      <c r="AN21" s="27">
        <v>17.899999999999999</v>
      </c>
      <c r="AO21" s="27">
        <v>18.600000000000001</v>
      </c>
      <c r="AP21" s="27">
        <v>23.5</v>
      </c>
      <c r="AQ21" s="27">
        <v>28.5</v>
      </c>
      <c r="AR21" s="27">
        <v>22.7</v>
      </c>
      <c r="AS21" s="27">
        <v>28.1</v>
      </c>
      <c r="AT21" s="27">
        <v>34</v>
      </c>
      <c r="AU21" s="27">
        <v>35</v>
      </c>
      <c r="AV21" s="27">
        <v>35</v>
      </c>
      <c r="AW21" s="27">
        <v>36</v>
      </c>
      <c r="AX21" s="27">
        <v>37</v>
      </c>
      <c r="AY21" s="5">
        <v>37</v>
      </c>
    </row>
    <row r="22" spans="1:51">
      <c r="A22" s="1" t="s">
        <v>30</v>
      </c>
      <c r="B22" s="1" t="s">
        <v>31</v>
      </c>
      <c r="C22" s="21">
        <v>0.5</v>
      </c>
      <c r="D22" s="21">
        <v>0</v>
      </c>
      <c r="E22" s="21">
        <v>11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4</v>
      </c>
      <c r="L22" s="21">
        <v>5</v>
      </c>
      <c r="M22" s="21">
        <v>6</v>
      </c>
      <c r="N22" s="21">
        <v>12</v>
      </c>
      <c r="O22" s="21">
        <v>6</v>
      </c>
      <c r="P22" s="21">
        <v>5</v>
      </c>
      <c r="Q22" s="21">
        <v>7</v>
      </c>
      <c r="R22" s="21">
        <v>7</v>
      </c>
      <c r="S22" s="21">
        <v>9</v>
      </c>
      <c r="T22" s="21">
        <v>14</v>
      </c>
      <c r="U22" s="21">
        <v>15</v>
      </c>
      <c r="V22" s="21">
        <v>8</v>
      </c>
      <c r="W22" s="21">
        <v>4</v>
      </c>
      <c r="X22" s="21">
        <v>4</v>
      </c>
      <c r="Y22" s="21">
        <v>2</v>
      </c>
      <c r="Z22" s="21">
        <v>4.7</v>
      </c>
      <c r="AA22" s="14">
        <v>3.7</v>
      </c>
      <c r="AB22" s="14"/>
      <c r="AC22" s="14">
        <v>2</v>
      </c>
      <c r="AD22" s="14">
        <v>0.4</v>
      </c>
      <c r="AE22" s="14">
        <v>1.9</v>
      </c>
      <c r="AF22" s="14">
        <v>5.4</v>
      </c>
      <c r="AG22" s="14">
        <v>1.3</v>
      </c>
      <c r="AH22" s="14">
        <v>4.8</v>
      </c>
      <c r="AI22" s="14">
        <v>5.7</v>
      </c>
      <c r="AJ22" s="14">
        <v>8.4</v>
      </c>
      <c r="AK22" s="27">
        <v>10.8</v>
      </c>
      <c r="AL22" s="27">
        <v>10.5</v>
      </c>
      <c r="AM22" s="27">
        <v>12</v>
      </c>
      <c r="AN22" s="27">
        <v>14.1</v>
      </c>
      <c r="AO22" s="27">
        <v>14.2</v>
      </c>
      <c r="AP22" s="27">
        <v>15</v>
      </c>
      <c r="AQ22" s="27">
        <v>14</v>
      </c>
      <c r="AR22" s="27">
        <v>15.5</v>
      </c>
      <c r="AS22" s="27">
        <v>21.3</v>
      </c>
      <c r="AT22" s="27">
        <v>22</v>
      </c>
      <c r="AU22" s="27">
        <v>14.3</v>
      </c>
      <c r="AV22" s="27">
        <v>13.2</v>
      </c>
      <c r="AW22" s="27">
        <v>17.600000000000001</v>
      </c>
      <c r="AX22" s="27">
        <v>20</v>
      </c>
      <c r="AY22" s="5">
        <v>20</v>
      </c>
    </row>
    <row r="23" spans="1:51">
      <c r="A23" s="1" t="s">
        <v>32</v>
      </c>
      <c r="B23" s="1" t="s">
        <v>33</v>
      </c>
      <c r="C23" s="21">
        <v>2</v>
      </c>
      <c r="D23" s="21">
        <v>0</v>
      </c>
      <c r="E23" s="21"/>
      <c r="F23" s="21">
        <v>2</v>
      </c>
      <c r="G23" s="21">
        <v>0</v>
      </c>
      <c r="H23" s="21">
        <v>1</v>
      </c>
      <c r="I23" s="21">
        <v>0</v>
      </c>
      <c r="J23" s="21">
        <v>0</v>
      </c>
      <c r="K23" s="21">
        <v>2</v>
      </c>
      <c r="L23" s="21">
        <v>2</v>
      </c>
      <c r="M23" s="21">
        <v>2</v>
      </c>
      <c r="N23" s="21">
        <v>0</v>
      </c>
      <c r="O23" s="21">
        <v>2</v>
      </c>
      <c r="P23" s="21">
        <v>0.5</v>
      </c>
      <c r="Q23" s="21">
        <v>1</v>
      </c>
      <c r="R23" s="21">
        <v>3.6</v>
      </c>
      <c r="S23" s="21">
        <v>2.2999999999999998</v>
      </c>
      <c r="T23" s="21">
        <v>7.2</v>
      </c>
      <c r="U23" s="21">
        <v>3.3</v>
      </c>
      <c r="V23" s="21">
        <v>3.1</v>
      </c>
      <c r="W23" s="21">
        <v>0</v>
      </c>
      <c r="X23" s="21">
        <v>0</v>
      </c>
      <c r="Y23" s="21">
        <v>0</v>
      </c>
      <c r="Z23" s="21">
        <v>3</v>
      </c>
      <c r="AA23" s="14">
        <v>4.5999999999999996</v>
      </c>
      <c r="AB23" s="14">
        <v>8</v>
      </c>
      <c r="AC23" s="14">
        <v>5.6</v>
      </c>
      <c r="AD23" s="14">
        <v>3.5</v>
      </c>
      <c r="AE23" s="14">
        <v>14</v>
      </c>
      <c r="AF23" s="14">
        <v>24</v>
      </c>
      <c r="AG23" s="14">
        <v>11.5</v>
      </c>
      <c r="AH23" s="14">
        <v>14.5</v>
      </c>
      <c r="AI23" s="14">
        <v>24.7</v>
      </c>
      <c r="AJ23" s="14">
        <v>13.2</v>
      </c>
      <c r="AK23" s="27">
        <v>13.5</v>
      </c>
      <c r="AL23" s="27">
        <v>3.8</v>
      </c>
      <c r="AM23" s="27">
        <v>5.6</v>
      </c>
      <c r="AN23" s="27">
        <v>6</v>
      </c>
      <c r="AO23" s="27">
        <v>8</v>
      </c>
      <c r="AP23" s="27">
        <v>11.4</v>
      </c>
      <c r="AQ23" s="27">
        <v>11.4</v>
      </c>
      <c r="AR23" s="27">
        <v>6</v>
      </c>
      <c r="AS23" s="27">
        <v>11</v>
      </c>
      <c r="AT23" s="27">
        <v>11</v>
      </c>
      <c r="AU23" s="27">
        <v>11.3</v>
      </c>
      <c r="AV23" s="27">
        <v>12</v>
      </c>
      <c r="AW23" s="27">
        <v>11</v>
      </c>
      <c r="AX23" s="27">
        <v>12</v>
      </c>
      <c r="AY23" s="5">
        <v>8</v>
      </c>
    </row>
    <row r="24" spans="1:51">
      <c r="A24" s="1" t="s">
        <v>34</v>
      </c>
      <c r="B24" s="1" t="s">
        <v>39</v>
      </c>
      <c r="C24" s="21">
        <v>1</v>
      </c>
      <c r="D24" s="21">
        <v>1</v>
      </c>
      <c r="E24" s="21"/>
      <c r="F24" s="21">
        <v>1</v>
      </c>
      <c r="G24" s="21">
        <v>1</v>
      </c>
      <c r="H24" s="21">
        <v>1</v>
      </c>
      <c r="I24" s="21">
        <v>2</v>
      </c>
      <c r="J24" s="21">
        <v>2</v>
      </c>
      <c r="K24" s="21">
        <v>2</v>
      </c>
      <c r="L24" s="21">
        <v>2</v>
      </c>
      <c r="M24" s="21">
        <v>3</v>
      </c>
      <c r="N24" s="21">
        <v>2</v>
      </c>
      <c r="O24" s="21">
        <v>2</v>
      </c>
      <c r="P24" s="21">
        <v>3</v>
      </c>
      <c r="Q24" s="21">
        <v>3</v>
      </c>
      <c r="R24" s="21">
        <v>4</v>
      </c>
      <c r="S24" s="21">
        <v>6.1</v>
      </c>
      <c r="T24" s="21">
        <v>4.5999999999999996</v>
      </c>
      <c r="U24" s="21">
        <v>6.2</v>
      </c>
      <c r="V24" s="21">
        <v>9</v>
      </c>
      <c r="W24" s="21">
        <v>6</v>
      </c>
      <c r="X24" s="21">
        <v>5.5</v>
      </c>
      <c r="Y24" s="21">
        <v>5</v>
      </c>
      <c r="Z24" s="21">
        <v>6.5</v>
      </c>
      <c r="AA24" s="14">
        <v>2.5</v>
      </c>
      <c r="AB24" s="14">
        <v>3.1</v>
      </c>
      <c r="AC24" s="14">
        <v>6</v>
      </c>
      <c r="AD24" s="14">
        <v>1.8</v>
      </c>
      <c r="AE24" s="14">
        <v>11.4</v>
      </c>
      <c r="AF24" s="14">
        <v>9.3000000000000007</v>
      </c>
      <c r="AG24" s="14">
        <v>1.5</v>
      </c>
      <c r="AH24" s="14">
        <v>4.3</v>
      </c>
      <c r="AI24" s="14">
        <v>0.7</v>
      </c>
      <c r="AJ24" s="14">
        <v>2.2999999999999998</v>
      </c>
      <c r="AK24" s="27">
        <v>2.8</v>
      </c>
      <c r="AL24" s="27">
        <v>2.5</v>
      </c>
      <c r="AM24" s="27">
        <v>5</v>
      </c>
      <c r="AN24" s="27">
        <v>4</v>
      </c>
      <c r="AO24" s="27">
        <v>4</v>
      </c>
      <c r="AP24" s="27">
        <v>4</v>
      </c>
      <c r="AQ24" s="27">
        <v>5</v>
      </c>
      <c r="AR24" s="27">
        <v>5</v>
      </c>
      <c r="AS24" s="27">
        <v>5</v>
      </c>
      <c r="AT24" s="27">
        <v>5.5</v>
      </c>
      <c r="AU24" s="27">
        <v>5</v>
      </c>
      <c r="AV24" s="27">
        <v>5.3</v>
      </c>
      <c r="AW24" s="27">
        <v>2.5</v>
      </c>
      <c r="AX24" s="27">
        <v>8</v>
      </c>
      <c r="AY24" s="5">
        <v>6</v>
      </c>
    </row>
    <row r="25" spans="1:51">
      <c r="A25" s="1" t="s">
        <v>35</v>
      </c>
      <c r="B25" s="1" t="s">
        <v>40</v>
      </c>
      <c r="C25" s="21">
        <v>27</v>
      </c>
      <c r="D25" s="21">
        <v>27</v>
      </c>
      <c r="E25" s="21">
        <v>20</v>
      </c>
      <c r="F25" s="21">
        <v>13</v>
      </c>
      <c r="G25" s="21">
        <v>23</v>
      </c>
      <c r="H25" s="21">
        <v>30</v>
      </c>
      <c r="I25" s="21">
        <v>25</v>
      </c>
      <c r="J25" s="21">
        <v>33</v>
      </c>
      <c r="K25" s="21">
        <v>25</v>
      </c>
      <c r="L25" s="21">
        <v>30</v>
      </c>
      <c r="M25" s="21">
        <v>30</v>
      </c>
      <c r="N25" s="21">
        <v>20</v>
      </c>
      <c r="O25" s="21">
        <v>22</v>
      </c>
      <c r="P25" s="21">
        <v>20</v>
      </c>
      <c r="Q25" s="21">
        <v>21</v>
      </c>
      <c r="R25" s="21">
        <v>32</v>
      </c>
      <c r="S25" s="21">
        <v>30.7</v>
      </c>
      <c r="T25" s="21">
        <v>39.4</v>
      </c>
      <c r="U25" s="21">
        <v>39.5</v>
      </c>
      <c r="V25" s="21">
        <v>34</v>
      </c>
      <c r="W25" s="21">
        <v>34</v>
      </c>
      <c r="X25" s="21">
        <v>20</v>
      </c>
      <c r="Y25" s="21">
        <v>11</v>
      </c>
      <c r="Z25" s="21">
        <v>18.3</v>
      </c>
      <c r="AA25" s="14">
        <v>21.1</v>
      </c>
      <c r="AB25" s="14">
        <v>11.3</v>
      </c>
      <c r="AC25" s="14">
        <v>21</v>
      </c>
      <c r="AD25" s="14">
        <v>8.3000000000000007</v>
      </c>
      <c r="AE25" s="14">
        <v>9</v>
      </c>
      <c r="AF25" s="14">
        <v>8</v>
      </c>
      <c r="AG25" s="14">
        <v>20</v>
      </c>
      <c r="AH25" s="14">
        <v>25.9</v>
      </c>
      <c r="AI25" s="14">
        <v>6</v>
      </c>
      <c r="AJ25" s="14">
        <v>8.1999999999999993</v>
      </c>
      <c r="AK25" s="27">
        <v>23.8</v>
      </c>
      <c r="AL25" s="27">
        <v>9.1999999999999993</v>
      </c>
      <c r="AM25" s="27">
        <v>6.5</v>
      </c>
      <c r="AN25" s="27">
        <v>5</v>
      </c>
      <c r="AO25" s="27">
        <v>8.4</v>
      </c>
      <c r="AP25" s="27">
        <v>8</v>
      </c>
      <c r="AQ25" s="27">
        <v>8</v>
      </c>
      <c r="AR25" s="27">
        <v>9</v>
      </c>
      <c r="AS25" s="27">
        <v>8</v>
      </c>
      <c r="AT25" s="27">
        <v>8.5</v>
      </c>
      <c r="AU25" s="27">
        <v>7.9999999999999902</v>
      </c>
      <c r="AV25" s="27">
        <v>11</v>
      </c>
      <c r="AW25" s="27">
        <v>11</v>
      </c>
      <c r="AX25" s="27">
        <v>11</v>
      </c>
      <c r="AY25" s="5">
        <v>11</v>
      </c>
    </row>
    <row r="26" spans="1:51">
      <c r="A26" s="1" t="s">
        <v>36</v>
      </c>
      <c r="B26" s="1" t="s">
        <v>71</v>
      </c>
      <c r="C26" s="21">
        <v>20</v>
      </c>
      <c r="D26" s="21">
        <v>24</v>
      </c>
      <c r="E26" s="21">
        <v>25</v>
      </c>
      <c r="F26" s="21">
        <v>30</v>
      </c>
      <c r="G26" s="21">
        <v>30</v>
      </c>
      <c r="H26" s="21">
        <v>30</v>
      </c>
      <c r="I26" s="21">
        <v>31</v>
      </c>
      <c r="J26" s="21">
        <v>25</v>
      </c>
      <c r="K26" s="21">
        <v>30</v>
      </c>
      <c r="L26" s="21">
        <v>35</v>
      </c>
      <c r="M26" s="21">
        <v>46</v>
      </c>
      <c r="N26" s="21">
        <v>66</v>
      </c>
      <c r="O26" s="21">
        <v>48.5</v>
      </c>
      <c r="P26" s="21">
        <v>50</v>
      </c>
      <c r="Q26" s="21">
        <v>50</v>
      </c>
      <c r="R26" s="21">
        <v>60.5</v>
      </c>
      <c r="S26" s="21">
        <v>92.5</v>
      </c>
      <c r="T26" s="21">
        <v>87.2</v>
      </c>
      <c r="U26" s="21">
        <v>117.8</v>
      </c>
      <c r="V26" s="21">
        <v>121</v>
      </c>
      <c r="W26" s="21">
        <v>84</v>
      </c>
      <c r="X26" s="21">
        <v>60</v>
      </c>
      <c r="Y26" s="21">
        <v>78</v>
      </c>
      <c r="Z26" s="21">
        <v>78</v>
      </c>
      <c r="AA26" s="14">
        <v>61.6</v>
      </c>
      <c r="AB26" s="14">
        <v>58.8</v>
      </c>
      <c r="AC26" s="14">
        <v>69</v>
      </c>
      <c r="AD26" s="14">
        <v>67.8</v>
      </c>
      <c r="AE26" s="14">
        <v>73.8</v>
      </c>
      <c r="AF26" s="14">
        <v>73</v>
      </c>
      <c r="AG26" s="14">
        <v>62</v>
      </c>
      <c r="AH26" s="14">
        <v>58</v>
      </c>
      <c r="AI26" s="14">
        <v>52</v>
      </c>
      <c r="AJ26" s="14">
        <v>40</v>
      </c>
      <c r="AK26" s="27">
        <v>44.4</v>
      </c>
      <c r="AL26" s="27">
        <v>37</v>
      </c>
      <c r="AM26" s="27">
        <v>51</v>
      </c>
      <c r="AN26" s="27">
        <v>60</v>
      </c>
      <c r="AO26" s="27">
        <v>65</v>
      </c>
      <c r="AP26" s="27">
        <v>70</v>
      </c>
      <c r="AQ26" s="27">
        <v>70</v>
      </c>
      <c r="AR26" s="27">
        <v>87</v>
      </c>
      <c r="AS26" s="27">
        <v>90</v>
      </c>
      <c r="AT26" s="27">
        <v>90</v>
      </c>
      <c r="AU26" s="27">
        <v>96</v>
      </c>
      <c r="AV26" s="27">
        <v>105</v>
      </c>
      <c r="AW26" s="27">
        <v>108</v>
      </c>
      <c r="AX26" s="27">
        <v>117</v>
      </c>
      <c r="AY26" s="5">
        <v>118</v>
      </c>
    </row>
    <row r="27" spans="1:51" ht="13.5" thickBot="1">
      <c r="A27" s="8" t="s">
        <v>37</v>
      </c>
      <c r="B27" s="8" t="s">
        <v>38</v>
      </c>
      <c r="C27" s="28"/>
      <c r="D27" s="28"/>
      <c r="E27" s="28"/>
      <c r="F27" s="28"/>
      <c r="G27" s="28"/>
      <c r="H27" s="28"/>
      <c r="I27" s="28">
        <v>20</v>
      </c>
      <c r="J27" s="28">
        <v>21</v>
      </c>
      <c r="K27" s="28">
        <v>41</v>
      </c>
      <c r="L27" s="28">
        <v>34</v>
      </c>
      <c r="M27" s="28">
        <v>22</v>
      </c>
      <c r="N27" s="28">
        <v>11</v>
      </c>
      <c r="O27" s="28">
        <v>33</v>
      </c>
      <c r="P27" s="28">
        <v>76.599999999999994</v>
      </c>
      <c r="Q27" s="28">
        <v>69.7</v>
      </c>
      <c r="R27" s="28">
        <v>62.8</v>
      </c>
      <c r="S27" s="28">
        <v>54.9</v>
      </c>
      <c r="T27" s="28">
        <v>31</v>
      </c>
      <c r="U27" s="28">
        <v>20.3</v>
      </c>
      <c r="V27" s="28">
        <v>23.9</v>
      </c>
      <c r="W27" s="28">
        <v>11</v>
      </c>
      <c r="X27" s="28">
        <v>7.6</v>
      </c>
      <c r="Y27" s="28">
        <v>25.7</v>
      </c>
      <c r="Z27" s="28">
        <v>38.200000000000003</v>
      </c>
      <c r="AA27" s="16">
        <v>64.3</v>
      </c>
      <c r="AB27" s="16">
        <v>15.2</v>
      </c>
      <c r="AC27" s="16">
        <v>58</v>
      </c>
      <c r="AD27" s="16">
        <v>17.899999999999999</v>
      </c>
      <c r="AE27" s="16">
        <v>18</v>
      </c>
      <c r="AF27" s="16">
        <v>23</v>
      </c>
      <c r="AG27" s="16">
        <v>28.7</v>
      </c>
      <c r="AH27" s="16">
        <v>30.3</v>
      </c>
      <c r="AI27" s="16">
        <v>42</v>
      </c>
      <c r="AJ27" s="16">
        <v>47.5</v>
      </c>
      <c r="AK27" s="16">
        <v>60.9</v>
      </c>
      <c r="AL27" s="16">
        <v>55.2</v>
      </c>
      <c r="AM27" s="16">
        <v>57</v>
      </c>
      <c r="AN27" s="16">
        <v>59</v>
      </c>
      <c r="AO27" s="16">
        <v>62</v>
      </c>
      <c r="AP27" s="16">
        <v>50</v>
      </c>
      <c r="AQ27" s="16">
        <v>62</v>
      </c>
      <c r="AR27" s="16">
        <v>68</v>
      </c>
      <c r="AS27" s="16">
        <v>72</v>
      </c>
      <c r="AT27" s="16">
        <v>72</v>
      </c>
      <c r="AU27" s="16">
        <v>80.000000000000199</v>
      </c>
      <c r="AV27" s="16">
        <v>73.11</v>
      </c>
      <c r="AW27" s="16">
        <v>68.5</v>
      </c>
      <c r="AX27" s="16">
        <v>74.208100000000002</v>
      </c>
      <c r="AY27" s="16">
        <v>67.3</v>
      </c>
    </row>
    <row r="28" spans="1:51">
      <c r="O28" s="30"/>
      <c r="P28" s="30"/>
    </row>
    <row r="29" spans="1:51">
      <c r="P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AY27"/>
  <sheetViews>
    <sheetView topLeftCell="AL1" workbookViewId="0">
      <selection activeCell="AY7" sqref="AY7:AY27"/>
    </sheetView>
  </sheetViews>
  <sheetFormatPr defaultRowHeight="12.75"/>
  <cols>
    <col min="1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1"/>
      <c r="AG3" s="1"/>
      <c r="AH3" s="1"/>
      <c r="AI3" s="1"/>
      <c r="AJ3" s="20"/>
    </row>
    <row r="4" spans="1:51" ht="13.5" thickBot="1">
      <c r="A4" s="44" t="s">
        <v>63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1"/>
      <c r="AG4" s="1"/>
      <c r="AH4" s="1"/>
      <c r="AI4" s="1"/>
      <c r="AJ4" s="20"/>
    </row>
    <row r="5" spans="1:51" ht="13.5" thickBot="1">
      <c r="A5" s="12" t="s">
        <v>1</v>
      </c>
      <c r="B5" s="7" t="s">
        <v>2</v>
      </c>
      <c r="C5" s="7">
        <v>1970</v>
      </c>
      <c r="D5" s="7">
        <v>1971</v>
      </c>
      <c r="E5" s="7">
        <v>1972</v>
      </c>
      <c r="F5" s="7">
        <v>1973</v>
      </c>
      <c r="G5" s="7">
        <v>1974</v>
      </c>
      <c r="H5" s="7">
        <v>1975</v>
      </c>
      <c r="I5" s="7">
        <v>1976</v>
      </c>
      <c r="J5" s="7">
        <v>1977</v>
      </c>
      <c r="K5" s="7">
        <v>1978</v>
      </c>
      <c r="L5" s="7">
        <v>1979</v>
      </c>
      <c r="M5" s="7">
        <v>1980</v>
      </c>
      <c r="N5" s="7">
        <v>1981</v>
      </c>
      <c r="O5" s="7">
        <v>1982</v>
      </c>
      <c r="P5" s="7">
        <v>1983</v>
      </c>
      <c r="Q5" s="7">
        <v>1984</v>
      </c>
      <c r="R5" s="7">
        <v>1985</v>
      </c>
      <c r="S5" s="7">
        <v>1986</v>
      </c>
      <c r="T5" s="7">
        <v>1987</v>
      </c>
      <c r="U5" s="7">
        <v>1988</v>
      </c>
      <c r="V5" s="7">
        <v>1989</v>
      </c>
      <c r="W5" s="7">
        <v>1990</v>
      </c>
      <c r="X5" s="7">
        <v>1991</v>
      </c>
      <c r="Y5" s="7">
        <v>1992</v>
      </c>
      <c r="Z5" s="7">
        <v>1993</v>
      </c>
      <c r="AA5" s="19">
        <v>1994</v>
      </c>
      <c r="AB5" s="19">
        <v>1995</v>
      </c>
      <c r="AC5" s="19">
        <v>1996</v>
      </c>
      <c r="AD5" s="19">
        <v>1997</v>
      </c>
      <c r="AE5" s="19">
        <v>1998</v>
      </c>
      <c r="AF5" s="19">
        <v>1999</v>
      </c>
      <c r="AG5" s="19">
        <v>2000</v>
      </c>
      <c r="AH5" s="19">
        <v>2001</v>
      </c>
      <c r="AI5" s="19">
        <v>2002</v>
      </c>
      <c r="AJ5" s="19">
        <v>2003</v>
      </c>
      <c r="AK5" s="19">
        <v>2004</v>
      </c>
      <c r="AL5" s="19">
        <v>2005</v>
      </c>
      <c r="AM5" s="19">
        <v>2006</v>
      </c>
      <c r="AN5" s="19">
        <v>2007</v>
      </c>
      <c r="AO5" s="19">
        <v>2008</v>
      </c>
      <c r="AP5" s="19">
        <v>2009</v>
      </c>
      <c r="AQ5" s="19">
        <v>2010</v>
      </c>
      <c r="AR5" s="19">
        <v>2011</v>
      </c>
      <c r="AS5" s="19">
        <v>2012</v>
      </c>
      <c r="AT5" s="19">
        <v>2013</v>
      </c>
      <c r="AU5" s="19">
        <v>2014</v>
      </c>
      <c r="AV5" s="19">
        <v>2015</v>
      </c>
      <c r="AW5" s="19">
        <v>2016</v>
      </c>
      <c r="AX5" s="19">
        <v>2017</v>
      </c>
      <c r="AY5" s="19">
        <v>2018</v>
      </c>
    </row>
    <row r="6" spans="1:51">
      <c r="A6" s="45" t="s">
        <v>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1">
      <c r="A7" s="1" t="s">
        <v>3</v>
      </c>
      <c r="B7" s="1" t="s">
        <v>0</v>
      </c>
      <c r="C7" s="21">
        <f>+SUM(C9:C27)</f>
        <v>37</v>
      </c>
      <c r="D7" s="21">
        <f t="shared" ref="D7:AA7" si="0">+SUM(D9:D27)</f>
        <v>33.200000000000003</v>
      </c>
      <c r="E7" s="21">
        <f t="shared" si="0"/>
        <v>43.7</v>
      </c>
      <c r="F7" s="21">
        <f t="shared" si="0"/>
        <v>42</v>
      </c>
      <c r="G7" s="21">
        <f t="shared" si="0"/>
        <v>42</v>
      </c>
      <c r="H7" s="21">
        <f t="shared" si="0"/>
        <v>43</v>
      </c>
      <c r="I7" s="21">
        <f t="shared" si="0"/>
        <v>41</v>
      </c>
      <c r="J7" s="21">
        <f t="shared" si="0"/>
        <v>55</v>
      </c>
      <c r="K7" s="21">
        <f t="shared" si="0"/>
        <v>81.2</v>
      </c>
      <c r="L7" s="21">
        <f t="shared" si="0"/>
        <v>109.1</v>
      </c>
      <c r="M7" s="21">
        <f t="shared" si="0"/>
        <v>78</v>
      </c>
      <c r="N7" s="21">
        <f t="shared" si="0"/>
        <v>93.1</v>
      </c>
      <c r="O7" s="21">
        <f t="shared" si="0"/>
        <v>73.400000000000006</v>
      </c>
      <c r="P7" s="21">
        <f t="shared" si="0"/>
        <v>69.3</v>
      </c>
      <c r="Q7" s="21">
        <f t="shared" si="0"/>
        <v>96.6</v>
      </c>
      <c r="R7" s="21">
        <f t="shared" si="0"/>
        <v>105.1</v>
      </c>
      <c r="S7" s="21">
        <f t="shared" si="0"/>
        <v>115.6</v>
      </c>
      <c r="T7" s="21">
        <f t="shared" si="0"/>
        <v>118.9</v>
      </c>
      <c r="U7" s="21">
        <f t="shared" si="0"/>
        <v>127.8</v>
      </c>
      <c r="V7" s="21">
        <f t="shared" si="0"/>
        <v>141</v>
      </c>
      <c r="W7" s="21">
        <f t="shared" si="0"/>
        <v>109.1</v>
      </c>
      <c r="X7" s="21">
        <f t="shared" si="0"/>
        <v>55.3</v>
      </c>
      <c r="Y7" s="21">
        <f t="shared" si="0"/>
        <v>34.5</v>
      </c>
      <c r="Z7" s="21">
        <f t="shared" si="0"/>
        <v>51.27</v>
      </c>
      <c r="AA7" s="21">
        <f t="shared" si="0"/>
        <v>40.29</v>
      </c>
      <c r="AB7" s="14">
        <v>26.1</v>
      </c>
      <c r="AC7" s="14">
        <v>39.1</v>
      </c>
      <c r="AD7" s="14">
        <v>37.31</v>
      </c>
      <c r="AE7" s="14">
        <v>65.8</v>
      </c>
      <c r="AF7" s="14">
        <v>45.6</v>
      </c>
      <c r="AG7" s="14">
        <v>63.23</v>
      </c>
      <c r="AH7" s="14">
        <v>70.2</v>
      </c>
      <c r="AI7" s="14">
        <v>83</v>
      </c>
      <c r="AJ7" s="14">
        <v>78.3</v>
      </c>
      <c r="AK7" s="27">
        <f>+SUM(AK9:AK27)</f>
        <v>93.300000000000011</v>
      </c>
      <c r="AL7" s="27">
        <f t="shared" ref="AL7:AQ7" si="1">+SUM(AL9:AL27)</f>
        <v>84.99</v>
      </c>
      <c r="AM7" s="27">
        <f t="shared" si="1"/>
        <v>101.4</v>
      </c>
      <c r="AN7" s="27">
        <f t="shared" si="1"/>
        <v>116.65100000000001</v>
      </c>
      <c r="AO7" s="27">
        <f t="shared" si="1"/>
        <v>122.86</v>
      </c>
      <c r="AP7" s="27">
        <f t="shared" si="1"/>
        <v>131.6</v>
      </c>
      <c r="AQ7" s="27">
        <f t="shared" si="1"/>
        <v>142.19999999999999</v>
      </c>
      <c r="AR7" s="27">
        <f t="shared" ref="AR7:AV7" si="2">+SUM(AR9:AR27)</f>
        <v>146.19</v>
      </c>
      <c r="AS7" s="27">
        <f t="shared" si="2"/>
        <v>159.51</v>
      </c>
      <c r="AT7" s="27">
        <f t="shared" si="2"/>
        <v>163.62</v>
      </c>
      <c r="AU7" s="27">
        <f t="shared" si="2"/>
        <v>182.80300000000011</v>
      </c>
      <c r="AV7" s="27">
        <f t="shared" si="2"/>
        <v>196.32199999999995</v>
      </c>
      <c r="AW7" s="27">
        <v>205.9</v>
      </c>
      <c r="AX7" s="27">
        <v>213.55430000000001</v>
      </c>
      <c r="AY7" s="27">
        <v>210.91</v>
      </c>
    </row>
    <row r="8" spans="1:51">
      <c r="A8" s="1"/>
      <c r="B8" s="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31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</row>
    <row r="9" spans="1:51">
      <c r="A9" s="1" t="s">
        <v>4</v>
      </c>
      <c r="B9" s="1" t="s">
        <v>9</v>
      </c>
      <c r="C9" s="21"/>
      <c r="D9" s="21">
        <v>1</v>
      </c>
      <c r="E9" s="21"/>
      <c r="F9" s="21"/>
      <c r="G9" s="21">
        <v>1</v>
      </c>
      <c r="H9" s="21">
        <v>1</v>
      </c>
      <c r="I9" s="21">
        <v>1</v>
      </c>
      <c r="J9" s="21">
        <v>1</v>
      </c>
      <c r="K9" s="21">
        <v>2.5</v>
      </c>
      <c r="L9" s="21">
        <v>3</v>
      </c>
      <c r="M9" s="21">
        <v>1</v>
      </c>
      <c r="N9" s="21">
        <v>1</v>
      </c>
      <c r="O9" s="21">
        <v>1.2</v>
      </c>
      <c r="P9" s="21">
        <v>1</v>
      </c>
      <c r="Q9" s="21">
        <v>3</v>
      </c>
      <c r="R9" s="21">
        <v>3.5</v>
      </c>
      <c r="S9" s="21">
        <v>3</v>
      </c>
      <c r="T9" s="21">
        <v>3.2</v>
      </c>
      <c r="U9" s="21">
        <v>5.0999999999999996</v>
      </c>
      <c r="V9" s="21">
        <v>3</v>
      </c>
      <c r="W9" s="21">
        <v>2.2999999999999998</v>
      </c>
      <c r="X9" s="21">
        <v>0.2</v>
      </c>
      <c r="Y9" s="21"/>
      <c r="Z9" s="21"/>
      <c r="AA9" s="14"/>
      <c r="AB9" s="14"/>
      <c r="AC9" s="14">
        <v>0.5</v>
      </c>
      <c r="AD9" s="14"/>
      <c r="AE9" s="14">
        <v>2.2000000000000002</v>
      </c>
      <c r="AF9" s="14"/>
      <c r="AG9" s="14"/>
      <c r="AH9" s="14">
        <v>0.9</v>
      </c>
      <c r="AI9" s="31">
        <v>0.2</v>
      </c>
      <c r="AJ9" s="31">
        <v>0.2</v>
      </c>
      <c r="AK9" s="27">
        <v>0.3</v>
      </c>
      <c r="AL9" s="27">
        <v>1</v>
      </c>
      <c r="AM9" s="27">
        <v>1.7</v>
      </c>
      <c r="AN9" s="27">
        <v>1.7</v>
      </c>
      <c r="AO9" s="27">
        <v>2</v>
      </c>
      <c r="AP9" s="11">
        <v>1.8</v>
      </c>
      <c r="AQ9" s="27">
        <v>1.2000000000000002</v>
      </c>
      <c r="AR9" s="27">
        <v>1.5</v>
      </c>
      <c r="AS9" s="27">
        <v>1.5000000000000002</v>
      </c>
      <c r="AT9" s="11">
        <v>2</v>
      </c>
      <c r="AU9" s="27">
        <v>1.5</v>
      </c>
      <c r="AV9" s="5">
        <v>1.5</v>
      </c>
      <c r="AW9" s="5">
        <v>1.5</v>
      </c>
      <c r="AX9" s="5">
        <v>3.07</v>
      </c>
      <c r="AY9" s="5">
        <v>2.9999999999999991</v>
      </c>
    </row>
    <row r="10" spans="1:51">
      <c r="A10" s="1" t="s">
        <v>6</v>
      </c>
      <c r="B10" s="1" t="s">
        <v>7</v>
      </c>
      <c r="C10" s="21"/>
      <c r="D10" s="21">
        <v>0.5</v>
      </c>
      <c r="E10" s="21">
        <v>3</v>
      </c>
      <c r="F10" s="21">
        <v>2</v>
      </c>
      <c r="G10" s="21">
        <v>2</v>
      </c>
      <c r="H10" s="21">
        <v>1</v>
      </c>
      <c r="I10" s="21">
        <v>1</v>
      </c>
      <c r="J10" s="21">
        <v>1</v>
      </c>
      <c r="K10" s="21">
        <v>2.5</v>
      </c>
      <c r="L10" s="21">
        <v>2</v>
      </c>
      <c r="M10" s="21">
        <v>3</v>
      </c>
      <c r="N10" s="21">
        <v>8</v>
      </c>
      <c r="O10" s="21">
        <v>10</v>
      </c>
      <c r="P10" s="21">
        <v>5.5</v>
      </c>
      <c r="Q10" s="21">
        <v>7</v>
      </c>
      <c r="R10" s="21">
        <v>11.1</v>
      </c>
      <c r="S10" s="21">
        <v>11</v>
      </c>
      <c r="T10" s="21">
        <v>12.4</v>
      </c>
      <c r="U10" s="21">
        <v>12.2</v>
      </c>
      <c r="V10" s="21">
        <v>13.5</v>
      </c>
      <c r="W10" s="21">
        <v>9.1</v>
      </c>
      <c r="X10" s="21">
        <v>5</v>
      </c>
      <c r="Y10" s="21">
        <v>1.2</v>
      </c>
      <c r="Z10" s="21">
        <v>3.1</v>
      </c>
      <c r="AA10" s="14">
        <v>1.4</v>
      </c>
      <c r="AB10" s="14">
        <v>1.3</v>
      </c>
      <c r="AC10" s="14">
        <v>0.8</v>
      </c>
      <c r="AD10" s="14"/>
      <c r="AE10" s="14">
        <v>0.3</v>
      </c>
      <c r="AF10" s="14"/>
      <c r="AG10" s="14">
        <v>0.3</v>
      </c>
      <c r="AH10" s="14">
        <v>1.5</v>
      </c>
      <c r="AI10" s="31">
        <v>0.4</v>
      </c>
      <c r="AJ10" s="31">
        <v>0.6</v>
      </c>
      <c r="AK10" s="27">
        <v>1.3</v>
      </c>
      <c r="AL10" s="27">
        <v>2</v>
      </c>
      <c r="AM10" s="27">
        <v>1</v>
      </c>
      <c r="AN10" s="27">
        <v>1</v>
      </c>
      <c r="AO10" s="27">
        <v>1.5</v>
      </c>
      <c r="AP10" s="11">
        <v>2</v>
      </c>
      <c r="AQ10" s="27">
        <v>1.5000000000000002</v>
      </c>
      <c r="AR10" s="27">
        <v>1.5</v>
      </c>
      <c r="AS10" s="27">
        <v>2</v>
      </c>
      <c r="AT10" s="11">
        <v>2.5</v>
      </c>
      <c r="AU10" s="27">
        <v>1.5</v>
      </c>
      <c r="AV10" s="5">
        <v>3</v>
      </c>
      <c r="AW10" s="5">
        <v>6</v>
      </c>
      <c r="AX10" s="5">
        <v>4.9999999999999991</v>
      </c>
      <c r="AY10" s="5">
        <v>5</v>
      </c>
    </row>
    <row r="11" spans="1:51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1</v>
      </c>
      <c r="L11" s="21">
        <v>2</v>
      </c>
      <c r="M11" s="21">
        <v>0</v>
      </c>
      <c r="N11" s="21">
        <v>0.5</v>
      </c>
      <c r="O11" s="21"/>
      <c r="P11" s="21">
        <v>0</v>
      </c>
      <c r="Q11" s="21">
        <v>0</v>
      </c>
      <c r="R11" s="21">
        <v>0</v>
      </c>
      <c r="S11" s="21">
        <v>0.2</v>
      </c>
      <c r="T11" s="21">
        <v>0</v>
      </c>
      <c r="U11" s="21">
        <v>0</v>
      </c>
      <c r="V11" s="21">
        <v>0</v>
      </c>
      <c r="W11" s="21">
        <v>0</v>
      </c>
      <c r="X11" s="21"/>
      <c r="Y11" s="21">
        <v>0.2</v>
      </c>
      <c r="Z11" s="21">
        <v>0.3</v>
      </c>
      <c r="AA11" s="14"/>
      <c r="AB11" s="14"/>
      <c r="AC11" s="14"/>
      <c r="AD11" s="14"/>
      <c r="AE11" s="14">
        <v>2.5</v>
      </c>
      <c r="AF11" s="14">
        <v>5.5</v>
      </c>
      <c r="AG11" s="14">
        <v>2</v>
      </c>
      <c r="AH11" s="14">
        <v>1.8</v>
      </c>
      <c r="AI11" s="31">
        <v>0.5</v>
      </c>
      <c r="AJ11" s="31">
        <v>0.4</v>
      </c>
      <c r="AK11" s="27">
        <v>0.5</v>
      </c>
      <c r="AL11" s="27">
        <v>0.92</v>
      </c>
      <c r="AM11" s="27">
        <v>0.5</v>
      </c>
      <c r="AN11" s="27">
        <v>2</v>
      </c>
      <c r="AO11" s="27">
        <v>1.2</v>
      </c>
      <c r="AP11" s="11">
        <v>3</v>
      </c>
      <c r="AQ11" s="27">
        <v>2</v>
      </c>
      <c r="AR11" s="27">
        <v>2.1</v>
      </c>
      <c r="AS11" s="27">
        <v>3</v>
      </c>
      <c r="AT11" s="11">
        <v>3</v>
      </c>
      <c r="AU11" s="27">
        <v>4</v>
      </c>
      <c r="AV11" s="5">
        <v>2.0000000000000004</v>
      </c>
      <c r="AW11" s="5">
        <v>2.5</v>
      </c>
      <c r="AX11" s="5">
        <v>1</v>
      </c>
      <c r="AY11" s="5">
        <v>0.63</v>
      </c>
    </row>
    <row r="12" spans="1:51">
      <c r="A12" s="1" t="s">
        <v>10</v>
      </c>
      <c r="B12" s="1" t="s">
        <v>11</v>
      </c>
      <c r="C12" s="21"/>
      <c r="D12" s="21"/>
      <c r="E12" s="21"/>
      <c r="F12" s="21">
        <v>1</v>
      </c>
      <c r="G12" s="21"/>
      <c r="H12" s="21">
        <v>1</v>
      </c>
      <c r="I12" s="21"/>
      <c r="J12" s="21"/>
      <c r="K12" s="21">
        <v>2</v>
      </c>
      <c r="L12" s="21">
        <v>2</v>
      </c>
      <c r="M12" s="21">
        <v>1</v>
      </c>
      <c r="N12" s="21">
        <v>1</v>
      </c>
      <c r="O12" s="21">
        <v>2</v>
      </c>
      <c r="P12" s="21">
        <v>2</v>
      </c>
      <c r="Q12" s="21">
        <v>2</v>
      </c>
      <c r="R12" s="21">
        <v>2</v>
      </c>
      <c r="S12" s="21">
        <v>2</v>
      </c>
      <c r="T12" s="21">
        <v>4.2</v>
      </c>
      <c r="U12" s="21">
        <v>4</v>
      </c>
      <c r="V12" s="21">
        <v>9</v>
      </c>
      <c r="W12" s="21">
        <v>5.3</v>
      </c>
      <c r="X12" s="21">
        <v>0.2</v>
      </c>
      <c r="Y12" s="21">
        <v>1.3</v>
      </c>
      <c r="Z12" s="21"/>
      <c r="AA12" s="14">
        <v>0.4</v>
      </c>
      <c r="AB12" s="14"/>
      <c r="AC12" s="14"/>
      <c r="AD12" s="14"/>
      <c r="AE12" s="14">
        <v>0.2</v>
      </c>
      <c r="AF12" s="14">
        <v>0.3</v>
      </c>
      <c r="AG12" s="14"/>
      <c r="AH12" s="14">
        <v>0.5</v>
      </c>
      <c r="AI12" s="31">
        <v>0.4</v>
      </c>
      <c r="AJ12" s="31">
        <v>0.8</v>
      </c>
      <c r="AK12" s="27">
        <v>1.7</v>
      </c>
      <c r="AL12" s="27">
        <v>0.7</v>
      </c>
      <c r="AM12" s="27">
        <v>1</v>
      </c>
      <c r="AN12" s="27">
        <v>0.96</v>
      </c>
      <c r="AO12" s="27">
        <v>0.5</v>
      </c>
      <c r="AP12" s="11">
        <v>2</v>
      </c>
      <c r="AQ12" s="27">
        <v>2</v>
      </c>
      <c r="AR12" s="27">
        <v>2.0000000000000004</v>
      </c>
      <c r="AS12" s="27">
        <v>2.5000000000000004</v>
      </c>
      <c r="AT12" s="11">
        <v>0.60000000000000009</v>
      </c>
      <c r="AU12" s="27">
        <v>2.6</v>
      </c>
      <c r="AV12" s="5">
        <v>3.601</v>
      </c>
      <c r="AW12" s="5">
        <v>4.7</v>
      </c>
      <c r="AX12" s="5">
        <v>4.8</v>
      </c>
      <c r="AY12" s="5">
        <v>6.9999999999999991</v>
      </c>
    </row>
    <row r="13" spans="1:51">
      <c r="A13" s="1" t="s">
        <v>12</v>
      </c>
      <c r="B13" s="1" t="s">
        <v>13</v>
      </c>
      <c r="C13" s="21"/>
      <c r="D13" s="21"/>
      <c r="E13" s="21"/>
      <c r="F13" s="21">
        <v>0.5</v>
      </c>
      <c r="G13" s="21"/>
      <c r="H13" s="21"/>
      <c r="I13" s="21"/>
      <c r="J13" s="21"/>
      <c r="K13" s="21">
        <v>1</v>
      </c>
      <c r="L13" s="21">
        <v>2</v>
      </c>
      <c r="M13" s="21">
        <v>0</v>
      </c>
      <c r="N13" s="21"/>
      <c r="O13" s="21">
        <v>1</v>
      </c>
      <c r="P13" s="21">
        <v>0.1</v>
      </c>
      <c r="Q13" s="21">
        <v>0.8</v>
      </c>
      <c r="R13" s="21">
        <v>0.1</v>
      </c>
      <c r="S13" s="21">
        <v>1</v>
      </c>
      <c r="T13" s="21">
        <v>0</v>
      </c>
      <c r="U13" s="21">
        <v>0</v>
      </c>
      <c r="V13" s="21">
        <v>0</v>
      </c>
      <c r="W13" s="21">
        <v>0</v>
      </c>
      <c r="X13" s="21"/>
      <c r="Y13" s="21"/>
      <c r="Z13" s="21">
        <v>1</v>
      </c>
      <c r="AA13" s="14">
        <v>1.05</v>
      </c>
      <c r="AB13" s="14"/>
      <c r="AC13" s="14"/>
      <c r="AD13" s="14"/>
      <c r="AE13" s="14">
        <v>0.1</v>
      </c>
      <c r="AF13" s="14">
        <v>0.3</v>
      </c>
      <c r="AG13" s="14">
        <v>1.3</v>
      </c>
      <c r="AH13" s="14">
        <v>0.5</v>
      </c>
      <c r="AI13" s="31">
        <v>1.8</v>
      </c>
      <c r="AJ13" s="31">
        <v>2</v>
      </c>
      <c r="AK13" s="27">
        <v>2.2999999999999998</v>
      </c>
      <c r="AL13" s="27">
        <v>2.21</v>
      </c>
      <c r="AM13" s="27">
        <v>2.2999999999999998</v>
      </c>
      <c r="AN13" s="27">
        <v>3</v>
      </c>
      <c r="AO13" s="27">
        <v>1.73</v>
      </c>
      <c r="AP13" s="11">
        <v>1.3</v>
      </c>
      <c r="AQ13" s="27">
        <v>2</v>
      </c>
      <c r="AR13" s="27">
        <v>2</v>
      </c>
      <c r="AS13" s="27">
        <v>1.5</v>
      </c>
      <c r="AT13" s="11">
        <v>1.2</v>
      </c>
      <c r="AU13" s="27">
        <v>1.71</v>
      </c>
      <c r="AV13" s="5">
        <v>2.5000000000000004</v>
      </c>
      <c r="AW13" s="5">
        <v>2</v>
      </c>
      <c r="AX13" s="5">
        <v>3.4000000000000012</v>
      </c>
      <c r="AY13" s="5">
        <v>3.1</v>
      </c>
    </row>
    <row r="14" spans="1:51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1</v>
      </c>
      <c r="L14" s="21">
        <v>2</v>
      </c>
      <c r="M14" s="21">
        <v>0</v>
      </c>
      <c r="N14" s="21"/>
      <c r="O14" s="21">
        <v>0</v>
      </c>
      <c r="P14" s="21">
        <v>0.1</v>
      </c>
      <c r="Q14" s="21">
        <v>1</v>
      </c>
      <c r="R14" s="21">
        <v>2</v>
      </c>
      <c r="S14" s="21">
        <v>2</v>
      </c>
      <c r="T14" s="21">
        <v>1.5</v>
      </c>
      <c r="U14" s="21">
        <v>0.3</v>
      </c>
      <c r="V14" s="21">
        <v>1.5</v>
      </c>
      <c r="W14" s="21">
        <v>2</v>
      </c>
      <c r="X14" s="21"/>
      <c r="Y14" s="21"/>
      <c r="Z14" s="21">
        <v>0.6</v>
      </c>
      <c r="AA14" s="14">
        <v>0.1</v>
      </c>
      <c r="AB14" s="14">
        <v>0.1</v>
      </c>
      <c r="AC14" s="14">
        <v>0.1</v>
      </c>
      <c r="AD14" s="14">
        <v>0.3</v>
      </c>
      <c r="AE14" s="14">
        <v>0.5</v>
      </c>
      <c r="AF14" s="14"/>
      <c r="AG14" s="14">
        <v>0.5</v>
      </c>
      <c r="AH14" s="14">
        <v>0.6</v>
      </c>
      <c r="AI14" s="31">
        <v>0.8</v>
      </c>
      <c r="AJ14" s="31">
        <v>0.8</v>
      </c>
      <c r="AK14" s="27">
        <v>1</v>
      </c>
      <c r="AL14" s="27">
        <v>0</v>
      </c>
      <c r="AM14" s="27">
        <v>0.1</v>
      </c>
      <c r="AN14" s="27">
        <v>0.1</v>
      </c>
      <c r="AO14" s="27">
        <v>0.3</v>
      </c>
      <c r="AP14" s="11">
        <v>2</v>
      </c>
      <c r="AQ14" s="27">
        <v>1.8</v>
      </c>
      <c r="AR14" s="27">
        <v>2</v>
      </c>
      <c r="AS14" s="27">
        <v>2</v>
      </c>
      <c r="AT14" s="11">
        <v>2.3000000000000003</v>
      </c>
      <c r="AU14" s="27">
        <v>1.8</v>
      </c>
      <c r="AV14" s="5">
        <v>1.5</v>
      </c>
      <c r="AW14" s="5">
        <v>2</v>
      </c>
      <c r="AX14" s="5">
        <v>1.5999999999999999</v>
      </c>
      <c r="AY14" s="5">
        <v>2.6599999999999997</v>
      </c>
    </row>
    <row r="15" spans="1:51">
      <c r="A15" s="1" t="s">
        <v>16</v>
      </c>
      <c r="B15" s="1" t="s">
        <v>17</v>
      </c>
      <c r="C15" s="21">
        <v>1.5</v>
      </c>
      <c r="D15" s="21">
        <v>2</v>
      </c>
      <c r="E15" s="21">
        <v>4.5</v>
      </c>
      <c r="F15" s="21">
        <v>1.4</v>
      </c>
      <c r="G15" s="21">
        <v>2</v>
      </c>
      <c r="H15" s="21">
        <v>2</v>
      </c>
      <c r="I15" s="21">
        <v>4</v>
      </c>
      <c r="J15" s="21">
        <v>3</v>
      </c>
      <c r="K15" s="21">
        <v>6</v>
      </c>
      <c r="L15" s="21">
        <v>12</v>
      </c>
      <c r="M15" s="21">
        <v>10</v>
      </c>
      <c r="N15" s="21">
        <v>15</v>
      </c>
      <c r="O15" s="21">
        <v>6.2</v>
      </c>
      <c r="P15" s="21">
        <v>6</v>
      </c>
      <c r="Q15" s="21">
        <v>9.3000000000000007</v>
      </c>
      <c r="R15" s="21">
        <v>10.199999999999999</v>
      </c>
      <c r="S15" s="21">
        <v>11</v>
      </c>
      <c r="T15" s="21">
        <v>10.1</v>
      </c>
      <c r="U15" s="21">
        <v>15</v>
      </c>
      <c r="V15" s="21">
        <v>17</v>
      </c>
      <c r="W15" s="21">
        <v>13.7</v>
      </c>
      <c r="X15" s="21">
        <v>7</v>
      </c>
      <c r="Y15" s="21">
        <v>5.5</v>
      </c>
      <c r="Z15" s="21">
        <v>7.3</v>
      </c>
      <c r="AA15" s="14">
        <v>2.8</v>
      </c>
      <c r="AB15" s="14">
        <v>1.5</v>
      </c>
      <c r="AC15" s="14">
        <v>0.6</v>
      </c>
      <c r="AD15" s="14">
        <v>1.6</v>
      </c>
      <c r="AE15" s="14">
        <v>9.1999999999999993</v>
      </c>
      <c r="AF15" s="14">
        <v>1.6</v>
      </c>
      <c r="AG15" s="14">
        <v>3.4</v>
      </c>
      <c r="AH15" s="14">
        <v>1.2</v>
      </c>
      <c r="AI15" s="31">
        <v>0.9</v>
      </c>
      <c r="AJ15" s="31">
        <v>0.9</v>
      </c>
      <c r="AK15" s="27">
        <v>1.9</v>
      </c>
      <c r="AL15" s="27">
        <v>1.5</v>
      </c>
      <c r="AM15" s="27">
        <v>2.1</v>
      </c>
      <c r="AN15" s="27">
        <v>2.0499999999999998</v>
      </c>
      <c r="AO15" s="27">
        <v>2.1</v>
      </c>
      <c r="AP15" s="11">
        <v>3</v>
      </c>
      <c r="AQ15" s="27">
        <v>2.9000000000000004</v>
      </c>
      <c r="AR15" s="27">
        <v>4.1999999999999993</v>
      </c>
      <c r="AS15" s="27">
        <v>4</v>
      </c>
      <c r="AT15" s="11">
        <v>4</v>
      </c>
      <c r="AU15" s="27">
        <v>5</v>
      </c>
      <c r="AV15" s="5">
        <v>5</v>
      </c>
      <c r="AW15" s="5">
        <v>5.5</v>
      </c>
      <c r="AX15" s="5">
        <v>5</v>
      </c>
      <c r="AY15" s="5">
        <v>5</v>
      </c>
    </row>
    <row r="16" spans="1:51">
      <c r="A16" s="1" t="s">
        <v>18</v>
      </c>
      <c r="B16" s="1" t="s">
        <v>70</v>
      </c>
      <c r="C16" s="21">
        <v>1.5</v>
      </c>
      <c r="D16" s="21">
        <v>2</v>
      </c>
      <c r="E16" s="21">
        <v>1.5</v>
      </c>
      <c r="F16" s="21">
        <v>2</v>
      </c>
      <c r="G16" s="21">
        <v>1</v>
      </c>
      <c r="H16" s="21">
        <v>1</v>
      </c>
      <c r="I16" s="21"/>
      <c r="J16" s="21"/>
      <c r="K16" s="21">
        <v>2</v>
      </c>
      <c r="L16" s="21">
        <v>2</v>
      </c>
      <c r="M16" s="21">
        <v>1</v>
      </c>
      <c r="N16" s="21">
        <v>1</v>
      </c>
      <c r="O16" s="21">
        <v>0</v>
      </c>
      <c r="P16" s="21">
        <v>1</v>
      </c>
      <c r="Q16" s="21">
        <v>1</v>
      </c>
      <c r="R16" s="21">
        <v>2</v>
      </c>
      <c r="S16" s="21">
        <v>4</v>
      </c>
      <c r="T16" s="21">
        <v>3.2</v>
      </c>
      <c r="U16" s="21">
        <v>5.4</v>
      </c>
      <c r="V16" s="21">
        <v>3</v>
      </c>
      <c r="W16" s="21">
        <v>2.5</v>
      </c>
      <c r="X16" s="21">
        <v>0.5</v>
      </c>
      <c r="Y16" s="21">
        <v>2.1</v>
      </c>
      <c r="Z16" s="21">
        <v>7.0000000000000007E-2</v>
      </c>
      <c r="AA16" s="14">
        <v>0.04</v>
      </c>
      <c r="AB16" s="14"/>
      <c r="AC16" s="14"/>
      <c r="AD16" s="14"/>
      <c r="AE16" s="14">
        <v>1.4</v>
      </c>
      <c r="AF16" s="14"/>
      <c r="AG16" s="14">
        <v>0</v>
      </c>
      <c r="AH16" s="14">
        <v>0.8</v>
      </c>
      <c r="AI16" s="31">
        <v>0.3</v>
      </c>
      <c r="AJ16" s="31">
        <v>0.3</v>
      </c>
      <c r="AK16" s="27">
        <v>0.7</v>
      </c>
      <c r="AL16" s="27">
        <v>0.5</v>
      </c>
      <c r="AM16" s="27">
        <v>0.7</v>
      </c>
      <c r="AN16" s="27">
        <v>2</v>
      </c>
      <c r="AO16" s="27">
        <v>0.5</v>
      </c>
      <c r="AP16" s="11">
        <v>1.3</v>
      </c>
      <c r="AQ16" s="27">
        <v>0.89999999999999991</v>
      </c>
      <c r="AR16" s="27">
        <v>1.9999999999999998</v>
      </c>
      <c r="AS16" s="27">
        <v>2</v>
      </c>
      <c r="AT16" s="11">
        <v>1.9999999999999998</v>
      </c>
      <c r="AU16" s="27">
        <v>2.5499999999999998</v>
      </c>
      <c r="AV16" s="5">
        <v>1</v>
      </c>
      <c r="AW16" s="5">
        <v>0.7</v>
      </c>
      <c r="AX16" s="5">
        <v>2</v>
      </c>
      <c r="AY16" s="5">
        <v>3.7</v>
      </c>
    </row>
    <row r="17" spans="1:51">
      <c r="A17" s="1" t="s">
        <v>20</v>
      </c>
      <c r="B17" s="1" t="s">
        <v>21</v>
      </c>
      <c r="C17" s="21"/>
      <c r="D17" s="21"/>
      <c r="E17" s="21">
        <v>1</v>
      </c>
      <c r="F17" s="21">
        <v>0.1</v>
      </c>
      <c r="G17" s="21"/>
      <c r="H17" s="21"/>
      <c r="I17" s="21"/>
      <c r="J17" s="21"/>
      <c r="K17" s="21">
        <v>0</v>
      </c>
      <c r="L17" s="21">
        <v>2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0.4</v>
      </c>
      <c r="S17" s="21">
        <v>2.1</v>
      </c>
      <c r="T17" s="21">
        <v>0.5</v>
      </c>
      <c r="U17" s="21">
        <v>3.5</v>
      </c>
      <c r="V17" s="21">
        <v>1</v>
      </c>
      <c r="W17" s="21">
        <v>1.1000000000000001</v>
      </c>
      <c r="X17" s="21">
        <v>0.5</v>
      </c>
      <c r="Y17" s="21">
        <v>0.4</v>
      </c>
      <c r="Z17" s="21">
        <v>1.2</v>
      </c>
      <c r="AA17" s="14"/>
      <c r="AB17" s="14"/>
      <c r="AC17" s="14">
        <v>0.1</v>
      </c>
      <c r="AD17" s="14"/>
      <c r="AE17" s="14">
        <v>0.8</v>
      </c>
      <c r="AF17" s="14">
        <v>0.4</v>
      </c>
      <c r="AG17" s="14">
        <v>3.6</v>
      </c>
      <c r="AH17" s="14">
        <v>1.5</v>
      </c>
      <c r="AI17" s="31">
        <v>1.5</v>
      </c>
      <c r="AJ17" s="31">
        <v>2.1</v>
      </c>
      <c r="AK17" s="27">
        <v>1.1000000000000001</v>
      </c>
      <c r="AL17" s="27">
        <v>1.8</v>
      </c>
      <c r="AM17" s="27">
        <v>1</v>
      </c>
      <c r="AN17" s="27">
        <v>3</v>
      </c>
      <c r="AO17" s="27">
        <v>1</v>
      </c>
      <c r="AP17" s="11">
        <v>3.1</v>
      </c>
      <c r="AQ17" s="27">
        <v>3.8</v>
      </c>
      <c r="AR17" s="27">
        <v>3.6000000000000005</v>
      </c>
      <c r="AS17" s="27">
        <v>3.5</v>
      </c>
      <c r="AT17" s="11">
        <v>3.5</v>
      </c>
      <c r="AU17" s="27">
        <v>4.2</v>
      </c>
      <c r="AV17" s="5">
        <v>4.5</v>
      </c>
      <c r="AW17" s="5">
        <v>5.9</v>
      </c>
      <c r="AX17" s="5">
        <v>6.2</v>
      </c>
      <c r="AY17" s="5">
        <v>8</v>
      </c>
    </row>
    <row r="18" spans="1:51">
      <c r="A18" s="1" t="s">
        <v>22</v>
      </c>
      <c r="B18" s="1" t="s">
        <v>23</v>
      </c>
      <c r="C18" s="21">
        <v>1</v>
      </c>
      <c r="D18" s="21">
        <v>0.5</v>
      </c>
      <c r="E18" s="21"/>
      <c r="F18" s="21">
        <v>1</v>
      </c>
      <c r="G18" s="21">
        <v>5</v>
      </c>
      <c r="H18" s="21">
        <v>4</v>
      </c>
      <c r="I18" s="21">
        <v>1</v>
      </c>
      <c r="J18" s="21"/>
      <c r="K18" s="21">
        <v>2.1</v>
      </c>
      <c r="L18" s="21">
        <v>2.2000000000000002</v>
      </c>
      <c r="M18" s="21">
        <v>1</v>
      </c>
      <c r="N18" s="21">
        <v>2</v>
      </c>
      <c r="O18" s="21">
        <v>2</v>
      </c>
      <c r="P18" s="21">
        <v>2</v>
      </c>
      <c r="Q18" s="21">
        <v>2</v>
      </c>
      <c r="R18" s="21">
        <v>1.5</v>
      </c>
      <c r="S18" s="21">
        <v>2</v>
      </c>
      <c r="T18" s="21">
        <v>1.5</v>
      </c>
      <c r="U18" s="21">
        <v>2</v>
      </c>
      <c r="V18" s="21">
        <v>1</v>
      </c>
      <c r="W18" s="21">
        <v>0</v>
      </c>
      <c r="X18" s="21"/>
      <c r="Y18" s="21"/>
      <c r="Z18" s="21">
        <v>0</v>
      </c>
      <c r="AA18" s="14"/>
      <c r="AB18" s="14"/>
      <c r="AC18" s="14"/>
      <c r="AD18" s="14"/>
      <c r="AE18" s="14">
        <v>2.1</v>
      </c>
      <c r="AF18" s="14"/>
      <c r="AG18" s="14">
        <v>0.5</v>
      </c>
      <c r="AH18" s="14">
        <v>0.6</v>
      </c>
      <c r="AI18" s="31">
        <v>0.1</v>
      </c>
      <c r="AJ18" s="31">
        <v>0.6</v>
      </c>
      <c r="AK18" s="27">
        <v>1.3</v>
      </c>
      <c r="AL18" s="27">
        <v>1</v>
      </c>
      <c r="AM18" s="27">
        <v>1</v>
      </c>
      <c r="AN18" s="27">
        <v>1.5</v>
      </c>
      <c r="AO18" s="27">
        <v>1.5</v>
      </c>
      <c r="AP18" s="11">
        <v>2</v>
      </c>
      <c r="AQ18" s="27">
        <v>1</v>
      </c>
      <c r="AR18" s="27">
        <v>1.5100000000000002</v>
      </c>
      <c r="AS18" s="27">
        <v>2.5000000000000004</v>
      </c>
      <c r="AT18" s="11">
        <v>2.6000000000000005</v>
      </c>
      <c r="AU18" s="27">
        <v>3</v>
      </c>
      <c r="AV18" s="5">
        <v>2</v>
      </c>
      <c r="AW18" s="5">
        <v>1</v>
      </c>
      <c r="AX18" s="5">
        <v>2.0300000000000002</v>
      </c>
      <c r="AY18" s="5">
        <v>2</v>
      </c>
    </row>
    <row r="19" spans="1:51">
      <c r="A19" s="1" t="s">
        <v>24</v>
      </c>
      <c r="B19" s="1" t="s">
        <v>25</v>
      </c>
      <c r="C19" s="21"/>
      <c r="D19" s="21"/>
      <c r="E19" s="21"/>
      <c r="F19" s="21">
        <v>0</v>
      </c>
      <c r="G19" s="21"/>
      <c r="H19" s="21"/>
      <c r="I19" s="21"/>
      <c r="J19" s="21"/>
      <c r="K19" s="21">
        <v>0</v>
      </c>
      <c r="L19" s="21"/>
      <c r="M19" s="21"/>
      <c r="N19" s="21"/>
      <c r="O19" s="21">
        <v>0</v>
      </c>
      <c r="P19" s="21">
        <v>1</v>
      </c>
      <c r="Q19" s="21">
        <v>0.5</v>
      </c>
      <c r="R19" s="21">
        <v>1</v>
      </c>
      <c r="S19" s="21">
        <v>1.3</v>
      </c>
      <c r="T19" s="21">
        <v>2.1</v>
      </c>
      <c r="U19" s="21">
        <v>1.7</v>
      </c>
      <c r="V19" s="21">
        <v>2.1</v>
      </c>
      <c r="W19" s="21">
        <v>2</v>
      </c>
      <c r="X19" s="21">
        <v>2</v>
      </c>
      <c r="Y19" s="21"/>
      <c r="Z19" s="21">
        <v>0.2</v>
      </c>
      <c r="AA19" s="14">
        <v>1</v>
      </c>
      <c r="AB19" s="14">
        <v>0.5</v>
      </c>
      <c r="AC19" s="14">
        <v>0.4</v>
      </c>
      <c r="AD19" s="14">
        <v>1.7</v>
      </c>
      <c r="AE19" s="14">
        <v>0.8</v>
      </c>
      <c r="AF19" s="14">
        <v>0.3</v>
      </c>
      <c r="AG19" s="14">
        <v>2</v>
      </c>
      <c r="AH19" s="14">
        <v>3.2</v>
      </c>
      <c r="AI19" s="31">
        <v>4.5</v>
      </c>
      <c r="AJ19" s="31">
        <v>4.8</v>
      </c>
      <c r="AK19" s="27">
        <v>5.6</v>
      </c>
      <c r="AL19" s="27">
        <v>8</v>
      </c>
      <c r="AM19" s="27">
        <v>12</v>
      </c>
      <c r="AN19" s="27">
        <v>12</v>
      </c>
      <c r="AO19" s="27">
        <v>13.8</v>
      </c>
      <c r="AP19" s="11">
        <v>15</v>
      </c>
      <c r="AQ19" s="27">
        <v>15</v>
      </c>
      <c r="AR19" s="27">
        <v>18</v>
      </c>
      <c r="AS19" s="27">
        <v>17</v>
      </c>
      <c r="AT19" s="11">
        <v>18</v>
      </c>
      <c r="AU19" s="27">
        <v>20</v>
      </c>
      <c r="AV19" s="5">
        <v>22</v>
      </c>
      <c r="AW19" s="5">
        <v>22</v>
      </c>
      <c r="AX19" s="5">
        <v>16.700000000000003</v>
      </c>
      <c r="AY19" s="5">
        <v>11.1</v>
      </c>
    </row>
    <row r="20" spans="1:51">
      <c r="A20" s="1" t="s">
        <v>26</v>
      </c>
      <c r="B20" s="1" t="s">
        <v>27</v>
      </c>
      <c r="C20" s="21"/>
      <c r="D20" s="21"/>
      <c r="E20" s="21">
        <v>0.5</v>
      </c>
      <c r="F20" s="21">
        <v>1</v>
      </c>
      <c r="G20" s="21"/>
      <c r="H20" s="21"/>
      <c r="I20" s="21"/>
      <c r="J20" s="21"/>
      <c r="K20" s="21">
        <v>0.5</v>
      </c>
      <c r="L20" s="21">
        <v>2</v>
      </c>
      <c r="M20" s="21"/>
      <c r="N20" s="21"/>
      <c r="O20" s="21">
        <v>0</v>
      </c>
      <c r="P20" s="21">
        <v>0</v>
      </c>
      <c r="Q20" s="21">
        <v>0</v>
      </c>
      <c r="R20" s="21">
        <v>0.5</v>
      </c>
      <c r="S20" s="21">
        <v>0</v>
      </c>
      <c r="T20" s="21">
        <v>0</v>
      </c>
      <c r="U20" s="21">
        <v>0.2</v>
      </c>
      <c r="V20" s="21">
        <v>0</v>
      </c>
      <c r="W20" s="21">
        <v>0</v>
      </c>
      <c r="X20" s="21"/>
      <c r="Y20" s="21"/>
      <c r="Z20" s="21">
        <v>0.3</v>
      </c>
      <c r="AA20" s="14"/>
      <c r="AB20" s="14"/>
      <c r="AC20" s="14"/>
      <c r="AD20" s="14"/>
      <c r="AE20" s="14">
        <v>2.1</v>
      </c>
      <c r="AF20" s="14">
        <v>0.5</v>
      </c>
      <c r="AG20" s="14">
        <v>0.4</v>
      </c>
      <c r="AH20" s="14">
        <v>0.5</v>
      </c>
      <c r="AI20" s="31">
        <v>0.5</v>
      </c>
      <c r="AJ20" s="31">
        <v>0.5</v>
      </c>
      <c r="AK20" s="27">
        <v>0.8</v>
      </c>
      <c r="AL20" s="27">
        <v>1.4</v>
      </c>
      <c r="AM20" s="27">
        <v>1</v>
      </c>
      <c r="AN20" s="27">
        <v>1</v>
      </c>
      <c r="AO20" s="27">
        <v>1</v>
      </c>
      <c r="AP20" s="11">
        <v>1</v>
      </c>
      <c r="AQ20" s="27">
        <v>0.2</v>
      </c>
      <c r="AR20" s="27">
        <v>1.5</v>
      </c>
      <c r="AS20" s="27">
        <v>0.90000000000000013</v>
      </c>
      <c r="AT20" s="11">
        <v>1.5</v>
      </c>
      <c r="AU20" s="27">
        <v>1.4</v>
      </c>
      <c r="AV20" s="5">
        <v>1.9000000000000001</v>
      </c>
      <c r="AW20" s="5">
        <v>1.9</v>
      </c>
      <c r="AX20" s="5">
        <v>2</v>
      </c>
      <c r="AY20" s="5">
        <v>2</v>
      </c>
    </row>
    <row r="21" spans="1:51">
      <c r="A21" s="1" t="s">
        <v>28</v>
      </c>
      <c r="B21" s="1" t="s">
        <v>29</v>
      </c>
      <c r="C21" s="21">
        <v>8</v>
      </c>
      <c r="D21" s="21">
        <v>3</v>
      </c>
      <c r="E21" s="21">
        <v>3</v>
      </c>
      <c r="F21" s="21">
        <v>5</v>
      </c>
      <c r="G21" s="21">
        <v>6</v>
      </c>
      <c r="H21" s="21">
        <v>10</v>
      </c>
      <c r="I21" s="21"/>
      <c r="J21" s="21"/>
      <c r="K21" s="21">
        <v>2</v>
      </c>
      <c r="L21" s="21">
        <v>2</v>
      </c>
      <c r="M21" s="21"/>
      <c r="N21" s="21"/>
      <c r="O21" s="21">
        <v>6</v>
      </c>
      <c r="P21" s="21">
        <v>6</v>
      </c>
      <c r="Q21" s="21">
        <v>7.5</v>
      </c>
      <c r="R21" s="21">
        <v>8.1</v>
      </c>
      <c r="S21" s="21">
        <v>9</v>
      </c>
      <c r="T21" s="21">
        <v>4</v>
      </c>
      <c r="U21" s="21">
        <v>4</v>
      </c>
      <c r="V21" s="21">
        <v>3.5</v>
      </c>
      <c r="W21" s="21">
        <v>3.6</v>
      </c>
      <c r="X21" s="21">
        <v>2.4</v>
      </c>
      <c r="Y21" s="21">
        <v>0.1</v>
      </c>
      <c r="Z21" s="21">
        <v>0.7</v>
      </c>
      <c r="AA21" s="14">
        <v>1.8</v>
      </c>
      <c r="AB21" s="14">
        <v>0.5</v>
      </c>
      <c r="AC21" s="14">
        <v>1.1000000000000001</v>
      </c>
      <c r="AD21" s="14"/>
      <c r="AE21" s="14">
        <v>0.8</v>
      </c>
      <c r="AF21" s="14">
        <v>1.4</v>
      </c>
      <c r="AG21" s="14">
        <v>0.3</v>
      </c>
      <c r="AH21" s="14">
        <v>3.1</v>
      </c>
      <c r="AI21" s="31">
        <v>3</v>
      </c>
      <c r="AJ21" s="31">
        <v>2.5</v>
      </c>
      <c r="AK21" s="27">
        <v>2.8</v>
      </c>
      <c r="AL21" s="27">
        <v>3</v>
      </c>
      <c r="AM21" s="27">
        <v>6</v>
      </c>
      <c r="AN21" s="27">
        <v>4</v>
      </c>
      <c r="AO21" s="27">
        <v>4.7</v>
      </c>
      <c r="AP21" s="11">
        <v>5</v>
      </c>
      <c r="AQ21" s="27">
        <v>18.600000000000001</v>
      </c>
      <c r="AR21" s="27">
        <v>9.1</v>
      </c>
      <c r="AS21" s="27">
        <v>10.01</v>
      </c>
      <c r="AT21" s="11">
        <v>12.100000000000001</v>
      </c>
      <c r="AU21" s="27">
        <v>12.5</v>
      </c>
      <c r="AV21" s="5">
        <v>12</v>
      </c>
      <c r="AW21" s="5">
        <v>13.1</v>
      </c>
      <c r="AX21" s="5">
        <v>14.6</v>
      </c>
      <c r="AY21" s="5">
        <v>15</v>
      </c>
    </row>
    <row r="22" spans="1:51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1</v>
      </c>
      <c r="L22" s="21">
        <v>5</v>
      </c>
      <c r="M22" s="21">
        <v>8</v>
      </c>
      <c r="N22" s="21">
        <v>11.6</v>
      </c>
      <c r="O22" s="21">
        <v>5</v>
      </c>
      <c r="P22" s="21">
        <v>6.5</v>
      </c>
      <c r="Q22" s="21">
        <v>11</v>
      </c>
      <c r="R22" s="21">
        <v>9</v>
      </c>
      <c r="S22" s="21">
        <v>9</v>
      </c>
      <c r="T22" s="21">
        <v>9</v>
      </c>
      <c r="U22" s="21">
        <v>6.7</v>
      </c>
      <c r="V22" s="21">
        <v>10</v>
      </c>
      <c r="W22" s="21">
        <v>10</v>
      </c>
      <c r="X22" s="21">
        <v>4</v>
      </c>
      <c r="Y22" s="21">
        <v>0.4</v>
      </c>
      <c r="Z22" s="21">
        <v>2.8</v>
      </c>
      <c r="AA22" s="14">
        <v>4.5</v>
      </c>
      <c r="AB22" s="14"/>
      <c r="AC22" s="14">
        <v>1</v>
      </c>
      <c r="AD22" s="14">
        <v>0.8</v>
      </c>
      <c r="AE22" s="14">
        <v>4.5999999999999996</v>
      </c>
      <c r="AF22" s="14">
        <v>5.6</v>
      </c>
      <c r="AG22" s="14">
        <v>3.6</v>
      </c>
      <c r="AH22" s="14">
        <v>1.3</v>
      </c>
      <c r="AI22" s="31">
        <v>6.8</v>
      </c>
      <c r="AJ22" s="31">
        <v>3.2</v>
      </c>
      <c r="AK22" s="27">
        <v>3.5</v>
      </c>
      <c r="AL22" s="27">
        <v>4.3600000000000003</v>
      </c>
      <c r="AM22" s="27">
        <v>2.2999999999999998</v>
      </c>
      <c r="AN22" s="27">
        <v>1.3909999999999998</v>
      </c>
      <c r="AO22" s="27">
        <v>1.23</v>
      </c>
      <c r="AP22" s="11">
        <v>1.3</v>
      </c>
      <c r="AQ22" s="27">
        <v>3</v>
      </c>
      <c r="AR22" s="27">
        <v>2.5000000000000004</v>
      </c>
      <c r="AS22" s="27">
        <v>2</v>
      </c>
      <c r="AT22" s="11">
        <v>1.82</v>
      </c>
      <c r="AU22" s="27">
        <v>2.2429999999999999</v>
      </c>
      <c r="AV22" s="5">
        <v>3.0399999999999996</v>
      </c>
      <c r="AW22" s="5">
        <v>4</v>
      </c>
      <c r="AX22" s="5">
        <v>5.245000000000001</v>
      </c>
      <c r="AY22" s="5">
        <v>6.120000000000001</v>
      </c>
    </row>
    <row r="23" spans="1:51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1</v>
      </c>
      <c r="L23" s="21">
        <v>2</v>
      </c>
      <c r="M23" s="21"/>
      <c r="N23" s="21">
        <v>0</v>
      </c>
      <c r="O23" s="21">
        <v>0</v>
      </c>
      <c r="P23" s="21">
        <v>0.5</v>
      </c>
      <c r="Q23" s="21">
        <v>1</v>
      </c>
      <c r="R23" s="21">
        <v>0.2</v>
      </c>
      <c r="S23" s="21">
        <v>0</v>
      </c>
      <c r="T23" s="21">
        <v>3</v>
      </c>
      <c r="U23" s="21">
        <v>2</v>
      </c>
      <c r="V23" s="21">
        <v>0</v>
      </c>
      <c r="W23" s="21">
        <v>0</v>
      </c>
      <c r="X23" s="21"/>
      <c r="Y23" s="21"/>
      <c r="Z23" s="21">
        <v>0</v>
      </c>
      <c r="AA23" s="14"/>
      <c r="AB23" s="14"/>
      <c r="AC23" s="14">
        <v>0.1</v>
      </c>
      <c r="AD23" s="14">
        <v>1.5</v>
      </c>
      <c r="AE23" s="14">
        <v>0.4</v>
      </c>
      <c r="AF23" s="14">
        <v>1.4</v>
      </c>
      <c r="AG23" s="14">
        <v>0.6</v>
      </c>
      <c r="AH23" s="14">
        <v>1.6</v>
      </c>
      <c r="AI23" s="31">
        <v>3.5</v>
      </c>
      <c r="AJ23" s="31">
        <v>1.8</v>
      </c>
      <c r="AK23" s="27">
        <v>1</v>
      </c>
      <c r="AL23" s="27">
        <v>1</v>
      </c>
      <c r="AM23" s="27">
        <v>1</v>
      </c>
      <c r="AN23" s="27">
        <v>1.95</v>
      </c>
      <c r="AO23" s="27">
        <v>2.2999999999999998</v>
      </c>
      <c r="AP23" s="11">
        <v>2.1</v>
      </c>
      <c r="AQ23" s="27">
        <v>2.5</v>
      </c>
      <c r="AR23" s="27">
        <v>0.4</v>
      </c>
      <c r="AS23" s="27">
        <v>2.6999999999999997</v>
      </c>
      <c r="AT23" s="11">
        <v>2.6999999999999997</v>
      </c>
      <c r="AU23" s="27">
        <v>3.7</v>
      </c>
      <c r="AV23" s="5">
        <v>2.9</v>
      </c>
      <c r="AW23" s="5">
        <v>2</v>
      </c>
      <c r="AX23" s="5">
        <v>2.27</v>
      </c>
      <c r="AY23" s="5">
        <v>1.9999999999999998</v>
      </c>
    </row>
    <row r="24" spans="1:51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1</v>
      </c>
      <c r="L24" s="21">
        <v>2</v>
      </c>
      <c r="M24" s="21">
        <v>1</v>
      </c>
      <c r="N24" s="21">
        <v>1</v>
      </c>
      <c r="O24" s="21">
        <v>1</v>
      </c>
      <c r="P24" s="21">
        <v>2</v>
      </c>
      <c r="Q24" s="21">
        <v>2</v>
      </c>
      <c r="R24" s="21">
        <v>3</v>
      </c>
      <c r="S24" s="21">
        <v>3.6</v>
      </c>
      <c r="T24" s="21">
        <v>3</v>
      </c>
      <c r="U24" s="21">
        <v>4</v>
      </c>
      <c r="V24" s="21">
        <v>6</v>
      </c>
      <c r="W24" s="21">
        <v>4</v>
      </c>
      <c r="X24" s="21">
        <v>3.5</v>
      </c>
      <c r="Y24" s="21"/>
      <c r="Z24" s="21">
        <v>1.6</v>
      </c>
      <c r="AA24" s="14"/>
      <c r="AB24" s="14">
        <v>0.9</v>
      </c>
      <c r="AC24" s="14">
        <v>3.6</v>
      </c>
      <c r="AD24" s="14">
        <v>0.3</v>
      </c>
      <c r="AE24" s="14">
        <v>0.9</v>
      </c>
      <c r="AF24" s="14">
        <v>1.3</v>
      </c>
      <c r="AG24" s="14">
        <v>0.5</v>
      </c>
      <c r="AH24" s="14">
        <v>0.1</v>
      </c>
      <c r="AI24" s="31">
        <v>0.2</v>
      </c>
      <c r="AJ24" s="31">
        <v>0.2</v>
      </c>
      <c r="AK24" s="27">
        <v>0.6</v>
      </c>
      <c r="AL24" s="27">
        <v>1</v>
      </c>
      <c r="AM24" s="27">
        <v>1</v>
      </c>
      <c r="AN24" s="27">
        <v>1</v>
      </c>
      <c r="AO24" s="27">
        <v>1.5</v>
      </c>
      <c r="AP24" s="11">
        <v>2</v>
      </c>
      <c r="AQ24" s="27">
        <v>2.2999999999999998</v>
      </c>
      <c r="AR24" s="27">
        <v>1.1800000000000002</v>
      </c>
      <c r="AS24" s="27">
        <v>2.9999999999999996</v>
      </c>
      <c r="AT24" s="11">
        <v>3.0000000000000004</v>
      </c>
      <c r="AU24" s="27">
        <v>4</v>
      </c>
      <c r="AV24" s="5">
        <v>4</v>
      </c>
      <c r="AW24" s="5">
        <v>0.5</v>
      </c>
      <c r="AX24" s="5">
        <v>3.9999999999999996</v>
      </c>
      <c r="AY24" s="5">
        <v>4</v>
      </c>
    </row>
    <row r="25" spans="1:51">
      <c r="A25" s="1" t="s">
        <v>35</v>
      </c>
      <c r="B25" s="1" t="s">
        <v>40</v>
      </c>
      <c r="C25" s="21">
        <v>11</v>
      </c>
      <c r="D25" s="21">
        <v>9</v>
      </c>
      <c r="E25" s="21">
        <v>11.2</v>
      </c>
      <c r="F25" s="21">
        <v>11</v>
      </c>
      <c r="G25" s="21">
        <v>10</v>
      </c>
      <c r="H25" s="21">
        <v>8</v>
      </c>
      <c r="I25" s="21">
        <v>9</v>
      </c>
      <c r="J25" s="21">
        <v>9</v>
      </c>
      <c r="K25" s="21">
        <v>9</v>
      </c>
      <c r="L25" s="21">
        <v>11</v>
      </c>
      <c r="M25" s="21">
        <v>11</v>
      </c>
      <c r="N25" s="21">
        <v>13</v>
      </c>
      <c r="O25" s="21">
        <v>12</v>
      </c>
      <c r="P25" s="21">
        <v>9.5</v>
      </c>
      <c r="Q25" s="21">
        <v>18.5</v>
      </c>
      <c r="R25" s="21">
        <v>13</v>
      </c>
      <c r="S25" s="21">
        <v>15</v>
      </c>
      <c r="T25" s="21">
        <v>15.7</v>
      </c>
      <c r="U25" s="21">
        <v>18.600000000000001</v>
      </c>
      <c r="V25" s="21">
        <v>18.2</v>
      </c>
      <c r="W25" s="21">
        <v>13</v>
      </c>
      <c r="X25" s="21">
        <v>11</v>
      </c>
      <c r="Y25" s="21">
        <v>4</v>
      </c>
      <c r="Z25" s="21">
        <v>5.4</v>
      </c>
      <c r="AA25" s="14">
        <v>4.4000000000000004</v>
      </c>
      <c r="AB25" s="14">
        <v>2.7</v>
      </c>
      <c r="AC25" s="14">
        <v>6</v>
      </c>
      <c r="AD25" s="14">
        <v>0.7</v>
      </c>
      <c r="AE25" s="14">
        <v>3</v>
      </c>
      <c r="AF25" s="14"/>
      <c r="AG25" s="14">
        <v>1.3</v>
      </c>
      <c r="AH25" s="14">
        <v>5.4</v>
      </c>
      <c r="AI25" s="31">
        <v>5.8</v>
      </c>
      <c r="AJ25" s="31">
        <v>3.1</v>
      </c>
      <c r="AK25" s="27">
        <v>21</v>
      </c>
      <c r="AL25" s="27">
        <v>2.8</v>
      </c>
      <c r="AM25" s="27">
        <v>1</v>
      </c>
      <c r="AN25" s="27">
        <v>2</v>
      </c>
      <c r="AO25" s="27">
        <v>2</v>
      </c>
      <c r="AP25" s="11">
        <v>3</v>
      </c>
      <c r="AQ25" s="27">
        <v>1.5</v>
      </c>
      <c r="AR25" s="27">
        <v>3</v>
      </c>
      <c r="AS25" s="27">
        <v>4.4000000000000004</v>
      </c>
      <c r="AT25" s="11">
        <v>4.3999999999999995</v>
      </c>
      <c r="AU25" s="27">
        <v>4.3</v>
      </c>
      <c r="AV25" s="5">
        <v>5</v>
      </c>
      <c r="AW25" s="5">
        <v>5</v>
      </c>
      <c r="AX25" s="5">
        <v>5</v>
      </c>
      <c r="AY25" s="5">
        <v>5</v>
      </c>
    </row>
    <row r="26" spans="1:51">
      <c r="A26" s="1" t="s">
        <v>36</v>
      </c>
      <c r="B26" s="1" t="s">
        <v>71</v>
      </c>
      <c r="C26" s="21">
        <v>14</v>
      </c>
      <c r="D26" s="21">
        <v>15.2</v>
      </c>
      <c r="E26" s="21">
        <v>16</v>
      </c>
      <c r="F26" s="21">
        <v>17</v>
      </c>
      <c r="G26" s="21">
        <v>15</v>
      </c>
      <c r="H26" s="21">
        <v>15</v>
      </c>
      <c r="I26" s="21">
        <v>15</v>
      </c>
      <c r="J26" s="21">
        <v>31</v>
      </c>
      <c r="K26" s="21">
        <v>33.4</v>
      </c>
      <c r="L26" s="21">
        <v>35</v>
      </c>
      <c r="M26" s="21">
        <v>24</v>
      </c>
      <c r="N26" s="21">
        <v>24</v>
      </c>
      <c r="O26" s="21">
        <v>25</v>
      </c>
      <c r="P26" s="21">
        <v>25</v>
      </c>
      <c r="Q26" s="21">
        <v>25</v>
      </c>
      <c r="R26" s="21">
        <v>28.4</v>
      </c>
      <c r="S26" s="21">
        <v>30.9</v>
      </c>
      <c r="T26" s="21">
        <v>29.5</v>
      </c>
      <c r="U26" s="21">
        <v>36.9</v>
      </c>
      <c r="V26" s="21">
        <v>38.5</v>
      </c>
      <c r="W26" s="21">
        <v>35.5</v>
      </c>
      <c r="X26" s="21">
        <v>15</v>
      </c>
      <c r="Y26" s="21">
        <v>15</v>
      </c>
      <c r="Z26" s="21">
        <v>19</v>
      </c>
      <c r="AA26" s="14">
        <v>15.2</v>
      </c>
      <c r="AB26" s="14">
        <v>17.8</v>
      </c>
      <c r="AC26" s="14">
        <v>19.7</v>
      </c>
      <c r="AD26" s="14">
        <v>22.7</v>
      </c>
      <c r="AE26" s="14">
        <v>23.3</v>
      </c>
      <c r="AF26" s="14">
        <v>16</v>
      </c>
      <c r="AG26" s="14">
        <v>29.2</v>
      </c>
      <c r="AH26" s="14">
        <v>33.200000000000003</v>
      </c>
      <c r="AI26" s="14">
        <v>31</v>
      </c>
      <c r="AJ26" s="14">
        <v>27</v>
      </c>
      <c r="AK26" s="27">
        <v>22</v>
      </c>
      <c r="AL26" s="27">
        <v>23</v>
      </c>
      <c r="AM26" s="27">
        <v>32.6</v>
      </c>
      <c r="AN26" s="27">
        <v>38</v>
      </c>
      <c r="AO26" s="27">
        <v>40</v>
      </c>
      <c r="AP26" s="11">
        <v>50</v>
      </c>
      <c r="AQ26" s="27">
        <v>48</v>
      </c>
      <c r="AR26" s="27">
        <v>49.199999999999996</v>
      </c>
      <c r="AS26" s="27">
        <v>58</v>
      </c>
      <c r="AT26" s="11">
        <v>58.4</v>
      </c>
      <c r="AU26" s="27">
        <v>61.8</v>
      </c>
      <c r="AV26" s="5">
        <v>80.699999999999974</v>
      </c>
      <c r="AW26" s="5">
        <v>91.5</v>
      </c>
      <c r="AX26" s="5">
        <v>94.199999999999989</v>
      </c>
      <c r="AY26" s="5">
        <v>95</v>
      </c>
    </row>
    <row r="27" spans="1:51" ht="13.5" thickBot="1">
      <c r="A27" s="8" t="s">
        <v>37</v>
      </c>
      <c r="B27" s="8" t="s">
        <v>38</v>
      </c>
      <c r="C27" s="28"/>
      <c r="D27" s="28"/>
      <c r="E27" s="28">
        <v>3</v>
      </c>
      <c r="F27" s="28"/>
      <c r="G27" s="28"/>
      <c r="H27" s="28"/>
      <c r="I27" s="28">
        <v>10</v>
      </c>
      <c r="J27" s="28">
        <v>10</v>
      </c>
      <c r="K27" s="28">
        <v>13.2</v>
      </c>
      <c r="L27" s="28">
        <f>2.7+15.2+1</f>
        <v>18.899999999999999</v>
      </c>
      <c r="M27" s="28">
        <v>17</v>
      </c>
      <c r="N27" s="28">
        <v>15</v>
      </c>
      <c r="O27" s="28">
        <v>2</v>
      </c>
      <c r="P27" s="28">
        <v>1.1000000000000001</v>
      </c>
      <c r="Q27" s="28">
        <v>5</v>
      </c>
      <c r="R27" s="28">
        <v>9.1</v>
      </c>
      <c r="S27" s="28">
        <v>8.5</v>
      </c>
      <c r="T27" s="28">
        <f>2+11+3</f>
        <v>16</v>
      </c>
      <c r="U27" s="28">
        <f>1.2+5</f>
        <v>6.2</v>
      </c>
      <c r="V27" s="28">
        <f>5.5+2+6.2</f>
        <v>13.7</v>
      </c>
      <c r="W27" s="28">
        <f>2+3</f>
        <v>5</v>
      </c>
      <c r="X27" s="28">
        <v>4</v>
      </c>
      <c r="Y27" s="28">
        <f>0.9+3.1+0.3</f>
        <v>4.3</v>
      </c>
      <c r="Z27" s="28">
        <v>7.7</v>
      </c>
      <c r="AA27" s="16">
        <v>7.6</v>
      </c>
      <c r="AB27" s="16">
        <v>0.8</v>
      </c>
      <c r="AC27" s="16">
        <v>5.0999999999999996</v>
      </c>
      <c r="AD27" s="16">
        <v>7.8</v>
      </c>
      <c r="AE27" s="16">
        <v>10.6</v>
      </c>
      <c r="AF27" s="16">
        <v>11</v>
      </c>
      <c r="AG27" s="16">
        <v>13.7</v>
      </c>
      <c r="AH27" s="16">
        <v>11.9</v>
      </c>
      <c r="AI27" s="16">
        <v>20.8</v>
      </c>
      <c r="AJ27" s="16">
        <v>26.5</v>
      </c>
      <c r="AK27" s="16">
        <v>23.9</v>
      </c>
      <c r="AL27" s="16">
        <v>28.8</v>
      </c>
      <c r="AM27" s="16">
        <v>33.1</v>
      </c>
      <c r="AN27" s="16">
        <v>38</v>
      </c>
      <c r="AO27" s="16">
        <v>44</v>
      </c>
      <c r="AP27" s="15">
        <v>30.7</v>
      </c>
      <c r="AQ27" s="16">
        <v>32</v>
      </c>
      <c r="AR27" s="16">
        <v>38.900000000000006</v>
      </c>
      <c r="AS27" s="16">
        <v>37</v>
      </c>
      <c r="AT27" s="15">
        <v>38</v>
      </c>
      <c r="AU27" s="16">
        <v>45.000000000000099</v>
      </c>
      <c r="AV27" s="10">
        <v>38.180999999999997</v>
      </c>
      <c r="AW27" s="10">
        <v>34.200000000000003</v>
      </c>
      <c r="AX27" s="10">
        <v>35.439300000000003</v>
      </c>
      <c r="AY27" s="10">
        <v>30.6</v>
      </c>
    </row>
  </sheetData>
  <mergeCells count="2">
    <mergeCell ref="A4:AE4"/>
    <mergeCell ref="A6:AJ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Y17"/>
  <sheetViews>
    <sheetView topLeftCell="AL1" workbookViewId="0">
      <selection activeCell="AY8" sqref="AY8"/>
    </sheetView>
  </sheetViews>
  <sheetFormatPr defaultRowHeight="12.75"/>
  <cols>
    <col min="1" max="2" width="9.140625" style="5"/>
    <col min="3" max="43" width="9.28515625" style="5" bestFit="1" customWidth="1"/>
    <col min="44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1" ht="13.5" thickBot="1">
      <c r="A4" s="46" t="s">
        <v>64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10"/>
      <c r="AL4" s="10"/>
      <c r="AM4" s="10"/>
      <c r="AN4" s="10"/>
      <c r="AO4" s="10"/>
      <c r="AP4" s="10"/>
      <c r="AQ4" s="10"/>
    </row>
    <row r="5" spans="1:51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  <c r="AY5" s="24">
        <v>2017</v>
      </c>
    </row>
    <row r="6" spans="1:51">
      <c r="A6" s="45" t="s">
        <v>42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1">
      <c r="A7" s="1" t="s">
        <v>3</v>
      </c>
      <c r="B7" s="2" t="s">
        <v>0</v>
      </c>
      <c r="C7" s="21">
        <f>+SUM(C9:C17)</f>
        <v>11632</v>
      </c>
      <c r="D7" s="21">
        <f t="shared" ref="D7:Z7" si="0">+SUM(D9:D17)</f>
        <v>22970</v>
      </c>
      <c r="E7" s="21">
        <f t="shared" si="0"/>
        <v>26154</v>
      </c>
      <c r="F7" s="21">
        <f t="shared" si="0"/>
        <v>31842</v>
      </c>
      <c r="G7" s="21">
        <f t="shared" si="0"/>
        <v>13426</v>
      </c>
      <c r="H7" s="21">
        <f t="shared" si="0"/>
        <v>31325</v>
      </c>
      <c r="I7" s="21">
        <f t="shared" si="0"/>
        <v>27723.8</v>
      </c>
      <c r="J7" s="21">
        <f t="shared" si="0"/>
        <v>29890.5</v>
      </c>
      <c r="K7" s="21">
        <f t="shared" si="0"/>
        <v>11804.4</v>
      </c>
      <c r="L7" s="21">
        <f t="shared" si="0"/>
        <v>17457.400000000001</v>
      </c>
      <c r="M7" s="21">
        <f t="shared" si="0"/>
        <v>14518.3</v>
      </c>
      <c r="N7" s="21">
        <f t="shared" si="0"/>
        <v>16345.1</v>
      </c>
      <c r="O7" s="21">
        <f t="shared" si="0"/>
        <v>31800.1</v>
      </c>
      <c r="P7" s="21">
        <f t="shared" si="0"/>
        <v>24930</v>
      </c>
      <c r="Q7" s="21">
        <f t="shared" si="0"/>
        <v>20643.5</v>
      </c>
      <c r="R7" s="21">
        <f t="shared" si="0"/>
        <v>22506</v>
      </c>
      <c r="S7" s="21">
        <f t="shared" si="0"/>
        <v>22249.3</v>
      </c>
      <c r="T7" s="21">
        <f t="shared" si="0"/>
        <v>29864.6</v>
      </c>
      <c r="U7" s="21">
        <f t="shared" si="0"/>
        <v>15581.7</v>
      </c>
      <c r="V7" s="21">
        <f t="shared" si="0"/>
        <v>25183.3</v>
      </c>
      <c r="W7" s="21">
        <f t="shared" si="0"/>
        <v>26959.4</v>
      </c>
      <c r="X7" s="21">
        <f t="shared" si="0"/>
        <v>21796.7</v>
      </c>
      <c r="Y7" s="21">
        <f t="shared" si="0"/>
        <v>12961.5</v>
      </c>
      <c r="Z7" s="21">
        <f t="shared" si="0"/>
        <v>15265.400000000001</v>
      </c>
      <c r="AA7" s="14">
        <v>10458</v>
      </c>
      <c r="AB7" s="14">
        <v>4890</v>
      </c>
      <c r="AC7" s="14">
        <v>5602</v>
      </c>
      <c r="AD7" s="14">
        <v>3033</v>
      </c>
      <c r="AE7" s="14">
        <v>828</v>
      </c>
      <c r="AF7" s="14">
        <v>1390</v>
      </c>
      <c r="AG7" s="14">
        <v>1509</v>
      </c>
      <c r="AH7" s="14">
        <v>1379</v>
      </c>
      <c r="AI7" s="14">
        <v>772</v>
      </c>
      <c r="AJ7" s="14">
        <v>3203</v>
      </c>
      <c r="AK7" s="27">
        <f t="shared" ref="AK7:AQ7" si="1">+SUM(AK10:AK17)</f>
        <v>3113.3</v>
      </c>
      <c r="AL7" s="27">
        <f t="shared" si="1"/>
        <v>154.5</v>
      </c>
      <c r="AM7" s="27">
        <f t="shared" si="1"/>
        <v>1170.5999999999999</v>
      </c>
      <c r="AN7" s="27">
        <f t="shared" si="1"/>
        <v>4.4000000000000004</v>
      </c>
      <c r="AO7" s="27">
        <f t="shared" si="1"/>
        <v>150.30000000000001</v>
      </c>
      <c r="AP7" s="27">
        <f t="shared" si="1"/>
        <v>702</v>
      </c>
      <c r="AQ7" s="27">
        <f t="shared" si="1"/>
        <v>1088.5</v>
      </c>
      <c r="AR7" s="27">
        <f t="shared" ref="AR7:AU7" si="2">+SUM(AR10:AR17)</f>
        <v>2057</v>
      </c>
      <c r="AS7" s="27">
        <f t="shared" si="2"/>
        <v>3721.9</v>
      </c>
      <c r="AT7" s="27">
        <f t="shared" si="2"/>
        <v>1303</v>
      </c>
      <c r="AU7" s="27">
        <f t="shared" si="2"/>
        <v>3721.9</v>
      </c>
      <c r="AV7" s="27">
        <f t="shared" ref="AV7" si="3">+SUM(AV10:AV17)</f>
        <v>3997.6</v>
      </c>
      <c r="AW7" s="27">
        <v>8228</v>
      </c>
      <c r="AX7" s="27">
        <v>2113</v>
      </c>
      <c r="AY7" s="27">
        <v>5214</v>
      </c>
    </row>
    <row r="8" spans="1:51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1">
      <c r="A9" s="1" t="s">
        <v>4</v>
      </c>
      <c r="B9" s="2" t="s">
        <v>5</v>
      </c>
      <c r="C9" s="21">
        <v>81</v>
      </c>
      <c r="D9" s="21">
        <v>640</v>
      </c>
      <c r="E9" s="21">
        <v>41</v>
      </c>
      <c r="F9" s="21">
        <v>1157</v>
      </c>
      <c r="G9" s="21"/>
      <c r="H9" s="21">
        <v>431</v>
      </c>
      <c r="I9" s="21">
        <v>423.8</v>
      </c>
      <c r="J9" s="21">
        <v>340</v>
      </c>
      <c r="K9" s="21">
        <v>218</v>
      </c>
      <c r="L9" s="21">
        <v>182</v>
      </c>
      <c r="M9" s="21"/>
      <c r="N9" s="21">
        <v>116</v>
      </c>
      <c r="O9" s="21">
        <v>309</v>
      </c>
      <c r="P9" s="21">
        <v>243</v>
      </c>
      <c r="Q9" s="21">
        <v>44.8</v>
      </c>
      <c r="R9" s="21">
        <v>286</v>
      </c>
      <c r="S9" s="21">
        <v>252</v>
      </c>
      <c r="T9" s="21">
        <v>542</v>
      </c>
      <c r="U9" s="21">
        <v>81</v>
      </c>
      <c r="V9" s="21">
        <v>280</v>
      </c>
      <c r="W9" s="21">
        <v>431.5</v>
      </c>
      <c r="X9" s="21"/>
      <c r="Y9" s="21"/>
      <c r="Z9" s="21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</row>
    <row r="10" spans="1:51">
      <c r="A10" s="1" t="s">
        <v>6</v>
      </c>
      <c r="B10" s="2" t="s">
        <v>7</v>
      </c>
      <c r="C10" s="21">
        <v>200</v>
      </c>
      <c r="D10" s="21">
        <v>1110</v>
      </c>
      <c r="E10" s="21">
        <v>765</v>
      </c>
      <c r="F10" s="21">
        <v>1372</v>
      </c>
      <c r="G10" s="21">
        <v>52</v>
      </c>
      <c r="H10" s="21">
        <v>1420</v>
      </c>
      <c r="I10" s="21">
        <v>1261</v>
      </c>
      <c r="J10" s="21">
        <v>1104</v>
      </c>
      <c r="K10" s="21">
        <v>429</v>
      </c>
      <c r="L10" s="21">
        <v>990</v>
      </c>
      <c r="M10" s="21">
        <v>400</v>
      </c>
      <c r="N10" s="21">
        <v>228</v>
      </c>
      <c r="O10" s="21">
        <v>1138</v>
      </c>
      <c r="P10" s="21">
        <v>2231</v>
      </c>
      <c r="Q10" s="21">
        <v>810</v>
      </c>
      <c r="R10" s="21">
        <v>1352</v>
      </c>
      <c r="S10" s="21">
        <v>1697</v>
      </c>
      <c r="T10" s="21">
        <v>1451</v>
      </c>
      <c r="U10" s="21">
        <v>1135</v>
      </c>
      <c r="V10" s="21">
        <v>1480</v>
      </c>
      <c r="W10" s="21">
        <v>2400</v>
      </c>
      <c r="X10" s="21">
        <v>1330</v>
      </c>
      <c r="Y10" s="21">
        <v>920</v>
      </c>
      <c r="Z10" s="21">
        <v>652.29999999999995</v>
      </c>
      <c r="AA10" s="14">
        <v>1018</v>
      </c>
      <c r="AB10" s="14">
        <v>160</v>
      </c>
      <c r="AC10" s="14">
        <v>310.3</v>
      </c>
      <c r="AD10" s="14">
        <v>124</v>
      </c>
      <c r="AE10" s="14">
        <v>35</v>
      </c>
      <c r="AF10" s="14"/>
      <c r="AG10" s="14"/>
      <c r="AH10" s="14"/>
      <c r="AI10" s="14"/>
      <c r="AJ10" s="14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</row>
    <row r="11" spans="1:51">
      <c r="A11" s="1" t="s">
        <v>10</v>
      </c>
      <c r="B11" s="2" t="s">
        <v>11</v>
      </c>
      <c r="C11" s="21"/>
      <c r="D11" s="21"/>
      <c r="E11" s="21"/>
      <c r="F11" s="21">
        <v>5</v>
      </c>
      <c r="G11" s="21">
        <v>4</v>
      </c>
      <c r="H11" s="21">
        <v>2</v>
      </c>
      <c r="I11" s="21"/>
      <c r="J11" s="21"/>
      <c r="K11" s="21"/>
      <c r="L11" s="21"/>
      <c r="M11" s="21"/>
      <c r="N11" s="21">
        <v>9.1</v>
      </c>
      <c r="O11" s="21"/>
      <c r="P11" s="21"/>
      <c r="Q11" s="21"/>
      <c r="R11" s="21"/>
      <c r="S11" s="21"/>
      <c r="T11" s="21"/>
      <c r="U11" s="21"/>
      <c r="V11" s="21"/>
      <c r="W11" s="21">
        <v>0.6</v>
      </c>
      <c r="X11" s="21"/>
      <c r="Y11" s="21"/>
      <c r="Z11" s="21">
        <v>3.5</v>
      </c>
      <c r="AA11" s="14">
        <v>1</v>
      </c>
      <c r="AB11" s="14"/>
      <c r="AC11" s="14"/>
      <c r="AD11" s="14"/>
      <c r="AE11" s="14"/>
      <c r="AF11" s="14"/>
      <c r="AG11" s="14"/>
      <c r="AH11" s="14"/>
      <c r="AI11" s="14"/>
      <c r="AJ11" s="14"/>
      <c r="AK11" s="27"/>
      <c r="AL11" s="27">
        <v>1.7</v>
      </c>
      <c r="AM11" s="27">
        <v>0.6</v>
      </c>
      <c r="AN11" s="27"/>
      <c r="AO11" s="27">
        <v>0.3</v>
      </c>
      <c r="AP11" s="27"/>
      <c r="AQ11" s="27">
        <v>0.5</v>
      </c>
      <c r="AR11" s="27"/>
      <c r="AS11" s="27">
        <v>1</v>
      </c>
      <c r="AT11" s="27">
        <v>1.3</v>
      </c>
      <c r="AU11" s="27">
        <v>1</v>
      </c>
      <c r="AV11" s="27">
        <v>5</v>
      </c>
      <c r="AW11" s="27">
        <v>5</v>
      </c>
      <c r="AX11" s="27">
        <v>4</v>
      </c>
      <c r="AY11" s="27">
        <v>5</v>
      </c>
    </row>
    <row r="12" spans="1:51">
      <c r="A12" s="1" t="s">
        <v>16</v>
      </c>
      <c r="B12" s="2" t="s">
        <v>17</v>
      </c>
      <c r="C12" s="21">
        <v>263</v>
      </c>
      <c r="D12" s="21">
        <v>778</v>
      </c>
      <c r="E12" s="21">
        <v>375</v>
      </c>
      <c r="F12" s="21">
        <v>1357</v>
      </c>
      <c r="G12" s="21">
        <v>142</v>
      </c>
      <c r="H12" s="21">
        <v>1423</v>
      </c>
      <c r="I12" s="21">
        <v>810</v>
      </c>
      <c r="J12" s="21">
        <v>946.6</v>
      </c>
      <c r="K12" s="21">
        <v>323</v>
      </c>
      <c r="L12" s="21">
        <v>1484</v>
      </c>
      <c r="M12" s="21">
        <v>280</v>
      </c>
      <c r="N12" s="21">
        <v>560</v>
      </c>
      <c r="O12" s="21">
        <v>1800</v>
      </c>
      <c r="P12" s="21">
        <v>655</v>
      </c>
      <c r="Q12" s="21">
        <v>500</v>
      </c>
      <c r="R12" s="21">
        <v>1350</v>
      </c>
      <c r="S12" s="21">
        <v>693</v>
      </c>
      <c r="T12" s="21">
        <v>1500</v>
      </c>
      <c r="U12" s="21">
        <v>771.8</v>
      </c>
      <c r="V12" s="21">
        <v>1380</v>
      </c>
      <c r="W12" s="21">
        <v>1338</v>
      </c>
      <c r="X12" s="21">
        <v>730</v>
      </c>
      <c r="Y12" s="21">
        <v>285</v>
      </c>
      <c r="Z12" s="21">
        <v>759.4</v>
      </c>
      <c r="AA12" s="14">
        <v>44</v>
      </c>
      <c r="AB12" s="14"/>
      <c r="AC12" s="14"/>
      <c r="AD12" s="14"/>
      <c r="AE12" s="14"/>
      <c r="AF12" s="14"/>
      <c r="AG12" s="14"/>
      <c r="AH12" s="14"/>
      <c r="AI12" s="14"/>
      <c r="AJ12" s="14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>
        <v>400</v>
      </c>
      <c r="AX12" s="27">
        <v>20</v>
      </c>
      <c r="AY12" s="27">
        <v>600</v>
      </c>
    </row>
    <row r="13" spans="1:51">
      <c r="A13" s="1" t="s">
        <v>18</v>
      </c>
      <c r="B13" s="2" t="s">
        <v>19</v>
      </c>
      <c r="C13" s="21">
        <v>5</v>
      </c>
      <c r="D13" s="21">
        <v>45</v>
      </c>
      <c r="E13" s="21">
        <v>98</v>
      </c>
      <c r="F13" s="21">
        <v>1103</v>
      </c>
      <c r="G13" s="21">
        <v>402</v>
      </c>
      <c r="H13" s="21">
        <v>850</v>
      </c>
      <c r="I13" s="21">
        <v>263</v>
      </c>
      <c r="J13" s="21">
        <v>317</v>
      </c>
      <c r="K13" s="21"/>
      <c r="L13" s="21">
        <v>136</v>
      </c>
      <c r="M13" s="21"/>
      <c r="N13" s="21">
        <v>32</v>
      </c>
      <c r="O13" s="21">
        <v>202</v>
      </c>
      <c r="P13" s="21">
        <v>450</v>
      </c>
      <c r="Q13" s="21">
        <v>50</v>
      </c>
      <c r="R13" s="21">
        <v>210</v>
      </c>
      <c r="S13" s="21">
        <v>220</v>
      </c>
      <c r="T13" s="21">
        <v>340</v>
      </c>
      <c r="U13" s="21">
        <v>350</v>
      </c>
      <c r="V13" s="21">
        <v>350</v>
      </c>
      <c r="W13" s="21">
        <v>20</v>
      </c>
      <c r="X13" s="21">
        <v>50</v>
      </c>
      <c r="Y13" s="21">
        <v>30</v>
      </c>
      <c r="Z13" s="2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</row>
    <row r="14" spans="1:51">
      <c r="A14" s="1" t="s">
        <v>30</v>
      </c>
      <c r="B14" s="2" t="s">
        <v>31</v>
      </c>
      <c r="C14" s="21"/>
      <c r="D14" s="21"/>
      <c r="E14" s="21"/>
      <c r="F14" s="21"/>
      <c r="G14" s="21"/>
      <c r="H14" s="21">
        <v>13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</row>
    <row r="15" spans="1:51">
      <c r="A15" s="1" t="s">
        <v>35</v>
      </c>
      <c r="B15" s="2" t="s">
        <v>40</v>
      </c>
      <c r="C15" s="21"/>
      <c r="D15" s="21"/>
      <c r="E15" s="21">
        <v>33</v>
      </c>
      <c r="F15" s="21"/>
      <c r="G15" s="21">
        <v>80</v>
      </c>
      <c r="H15" s="21">
        <v>120</v>
      </c>
      <c r="I15" s="21"/>
      <c r="J15" s="21">
        <v>100</v>
      </c>
      <c r="K15" s="21"/>
      <c r="L15" s="21">
        <v>70</v>
      </c>
      <c r="M15" s="21"/>
      <c r="N15" s="21">
        <v>80</v>
      </c>
      <c r="O15" s="21">
        <v>64</v>
      </c>
      <c r="P15" s="21">
        <v>12</v>
      </c>
      <c r="Q15" s="21"/>
      <c r="R15" s="21">
        <v>30</v>
      </c>
      <c r="S15" s="21">
        <v>57</v>
      </c>
      <c r="T15" s="21"/>
      <c r="U15" s="21"/>
      <c r="V15" s="21">
        <v>328</v>
      </c>
      <c r="W15" s="21"/>
      <c r="X15" s="21"/>
      <c r="Y15" s="21"/>
      <c r="Z15" s="21"/>
      <c r="AA15" s="14">
        <v>40</v>
      </c>
      <c r="AB15" s="14"/>
      <c r="AC15" s="14"/>
      <c r="AD15" s="14"/>
      <c r="AE15" s="14"/>
      <c r="AF15" s="14"/>
      <c r="AG15" s="14"/>
      <c r="AH15" s="14"/>
      <c r="AI15" s="14"/>
      <c r="AJ15" s="14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</row>
    <row r="16" spans="1:51">
      <c r="A16" s="1" t="s">
        <v>36</v>
      </c>
      <c r="B16" s="2" t="s">
        <v>41</v>
      </c>
      <c r="C16" s="21">
        <v>11083</v>
      </c>
      <c r="D16" s="21">
        <v>20397</v>
      </c>
      <c r="E16" s="21">
        <v>24842</v>
      </c>
      <c r="F16" s="21">
        <v>26848</v>
      </c>
      <c r="G16" s="21">
        <v>12746</v>
      </c>
      <c r="H16" s="21">
        <v>26826</v>
      </c>
      <c r="I16" s="21">
        <v>24111</v>
      </c>
      <c r="J16" s="21">
        <v>26788.400000000001</v>
      </c>
      <c r="K16" s="21">
        <v>10641.4</v>
      </c>
      <c r="L16" s="21">
        <v>14595.4</v>
      </c>
      <c r="M16" s="21">
        <v>13778.3</v>
      </c>
      <c r="N16" s="21">
        <v>15139</v>
      </c>
      <c r="O16" s="21">
        <v>27765.5</v>
      </c>
      <c r="P16" s="21">
        <v>21269</v>
      </c>
      <c r="Q16" s="21">
        <v>18898.7</v>
      </c>
      <c r="R16" s="21">
        <v>18873</v>
      </c>
      <c r="S16" s="21">
        <v>19330.3</v>
      </c>
      <c r="T16" s="21">
        <v>26031.599999999999</v>
      </c>
      <c r="U16" s="21">
        <v>13243.9</v>
      </c>
      <c r="V16" s="21">
        <v>21365.3</v>
      </c>
      <c r="W16" s="21">
        <v>22769.3</v>
      </c>
      <c r="X16" s="21">
        <v>19686.7</v>
      </c>
      <c r="Y16" s="21">
        <v>11726.5</v>
      </c>
      <c r="Z16" s="21">
        <v>13850.2</v>
      </c>
      <c r="AA16" s="14">
        <v>9355</v>
      </c>
      <c r="AB16" s="14">
        <v>4730.3999999999996</v>
      </c>
      <c r="AC16" s="14">
        <v>5291.3</v>
      </c>
      <c r="AD16" s="14">
        <v>2908.9</v>
      </c>
      <c r="AE16" s="14">
        <v>793</v>
      </c>
      <c r="AF16" s="14">
        <v>1390</v>
      </c>
      <c r="AG16" s="14">
        <v>1509</v>
      </c>
      <c r="AH16" s="14">
        <v>1379.1</v>
      </c>
      <c r="AI16" s="14">
        <v>772</v>
      </c>
      <c r="AJ16" s="14">
        <v>3203</v>
      </c>
      <c r="AK16" s="27">
        <v>3113.3</v>
      </c>
      <c r="AL16" s="27">
        <v>152.80000000000001</v>
      </c>
      <c r="AM16" s="27">
        <v>1170</v>
      </c>
      <c r="AN16" s="27">
        <v>4.4000000000000004</v>
      </c>
      <c r="AO16" s="27">
        <v>150</v>
      </c>
      <c r="AP16" s="27">
        <v>702</v>
      </c>
      <c r="AQ16" s="27">
        <v>1088</v>
      </c>
      <c r="AR16" s="27">
        <v>2057</v>
      </c>
      <c r="AS16" s="27">
        <v>3720.9</v>
      </c>
      <c r="AT16" s="27">
        <v>1301.7</v>
      </c>
      <c r="AU16" s="27">
        <v>3720.9</v>
      </c>
      <c r="AV16" s="27">
        <v>3992.6</v>
      </c>
      <c r="AW16" s="27">
        <v>7823</v>
      </c>
      <c r="AX16" s="27">
        <v>2089</v>
      </c>
      <c r="AY16" s="27">
        <v>4609</v>
      </c>
    </row>
    <row r="17" spans="1:51" ht="13.5" thickBot="1">
      <c r="A17" s="8" t="s">
        <v>37</v>
      </c>
      <c r="B17" s="9" t="s">
        <v>38</v>
      </c>
      <c r="C17" s="28"/>
      <c r="D17" s="28"/>
      <c r="E17" s="28"/>
      <c r="F17" s="28"/>
      <c r="G17" s="28"/>
      <c r="H17" s="28">
        <v>240</v>
      </c>
      <c r="I17" s="28">
        <v>855</v>
      </c>
      <c r="J17" s="28">
        <v>294.5</v>
      </c>
      <c r="K17" s="28">
        <v>193</v>
      </c>
      <c r="L17" s="28"/>
      <c r="M17" s="28">
        <v>60</v>
      </c>
      <c r="N17" s="28">
        <v>181</v>
      </c>
      <c r="O17" s="28">
        <v>521.6</v>
      </c>
      <c r="P17" s="28">
        <v>70</v>
      </c>
      <c r="Q17" s="28">
        <v>340</v>
      </c>
      <c r="R17" s="28">
        <v>405</v>
      </c>
      <c r="S17" s="28"/>
      <c r="T17" s="28"/>
      <c r="U17" s="28"/>
      <c r="V17" s="28"/>
      <c r="W17" s="28"/>
      <c r="X17" s="28"/>
      <c r="Y17" s="28"/>
      <c r="Z17" s="28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</row>
  </sheetData>
  <mergeCells count="2">
    <mergeCell ref="A4:AJ4"/>
    <mergeCell ref="A6:AJ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AY28"/>
  <sheetViews>
    <sheetView topLeftCell="AI1" workbookViewId="0">
      <selection activeCell="AY7" sqref="AY7:AY27"/>
    </sheetView>
  </sheetViews>
  <sheetFormatPr defaultRowHeight="12.75"/>
  <cols>
    <col min="1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</row>
    <row r="4" spans="1:51" ht="13.5" thickBot="1">
      <c r="A4" s="46" t="s">
        <v>65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10"/>
      <c r="AL4" s="10"/>
      <c r="AM4" s="10"/>
      <c r="AN4" s="10"/>
      <c r="AO4" s="10"/>
      <c r="AP4" s="10"/>
      <c r="AQ4" s="10"/>
    </row>
    <row r="5" spans="1:51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6">
        <v>1994</v>
      </c>
      <c r="AB5" s="6">
        <v>1995</v>
      </c>
      <c r="AC5" s="6">
        <v>1996</v>
      </c>
      <c r="AD5" s="6">
        <v>1997</v>
      </c>
      <c r="AE5" s="6">
        <v>1998</v>
      </c>
      <c r="AF5" s="6">
        <v>1999</v>
      </c>
      <c r="AG5" s="6">
        <v>2000</v>
      </c>
      <c r="AH5" s="6">
        <v>2001</v>
      </c>
      <c r="AI5" s="6">
        <v>2002</v>
      </c>
      <c r="AJ5" s="6">
        <v>2003</v>
      </c>
      <c r="AK5" s="6">
        <v>2004</v>
      </c>
      <c r="AL5" s="6">
        <v>2005</v>
      </c>
      <c r="AM5" s="6">
        <v>2006</v>
      </c>
      <c r="AN5" s="6">
        <v>2007</v>
      </c>
      <c r="AO5" s="6">
        <v>2008</v>
      </c>
      <c r="AP5" s="6">
        <v>2009</v>
      </c>
      <c r="AQ5" s="6">
        <v>2010</v>
      </c>
      <c r="AR5" s="6">
        <v>2011</v>
      </c>
      <c r="AS5" s="6">
        <v>2012</v>
      </c>
      <c r="AT5" s="6">
        <v>2013</v>
      </c>
      <c r="AU5" s="6">
        <v>2014</v>
      </c>
      <c r="AV5" s="6">
        <v>2015</v>
      </c>
      <c r="AW5" s="6">
        <v>2016</v>
      </c>
      <c r="AX5" s="6">
        <v>2017</v>
      </c>
      <c r="AY5" s="6">
        <v>2018</v>
      </c>
    </row>
    <row r="6" spans="1:51">
      <c r="A6" s="45" t="s">
        <v>53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1">
      <c r="A7" s="1" t="s">
        <v>3</v>
      </c>
      <c r="B7" s="2" t="s">
        <v>0</v>
      </c>
      <c r="C7" s="21">
        <f>+SUM(C9:C27)</f>
        <v>504</v>
      </c>
      <c r="D7" s="21">
        <f t="shared" ref="D7:Z7" si="0">+SUM(D9:D27)</f>
        <v>286</v>
      </c>
      <c r="E7" s="21">
        <f t="shared" si="0"/>
        <v>298</v>
      </c>
      <c r="F7" s="21">
        <f t="shared" si="0"/>
        <v>502</v>
      </c>
      <c r="G7" s="21">
        <f t="shared" si="0"/>
        <v>820.2</v>
      </c>
      <c r="H7" s="21">
        <f t="shared" si="0"/>
        <v>322.3</v>
      </c>
      <c r="I7" s="21">
        <f t="shared" si="0"/>
        <v>884.90000000000009</v>
      </c>
      <c r="J7" s="21">
        <f t="shared" si="0"/>
        <v>899.1</v>
      </c>
      <c r="K7" s="21">
        <f t="shared" si="0"/>
        <v>362</v>
      </c>
      <c r="L7" s="21">
        <f t="shared" si="0"/>
        <v>921.5</v>
      </c>
      <c r="M7" s="21">
        <f t="shared" si="0"/>
        <v>932.90000000000009</v>
      </c>
      <c r="N7" s="21">
        <f t="shared" si="0"/>
        <v>964.5</v>
      </c>
      <c r="O7" s="21">
        <f t="shared" si="0"/>
        <v>1106.2</v>
      </c>
      <c r="P7" s="21">
        <f t="shared" si="0"/>
        <v>1571.4</v>
      </c>
      <c r="Q7" s="21">
        <f t="shared" si="0"/>
        <v>1665.6999999999998</v>
      </c>
      <c r="R7" s="21">
        <f t="shared" si="0"/>
        <v>1933.9000000000003</v>
      </c>
      <c r="S7" s="21">
        <f t="shared" si="0"/>
        <v>3423.4999999999995</v>
      </c>
      <c r="T7" s="21">
        <f t="shared" si="0"/>
        <v>2967.2000000000003</v>
      </c>
      <c r="U7" s="21">
        <f t="shared" si="0"/>
        <v>2305.5</v>
      </c>
      <c r="V7" s="21">
        <f t="shared" si="0"/>
        <v>3302.9</v>
      </c>
      <c r="W7" s="21">
        <f t="shared" si="0"/>
        <v>2316.6000000000004</v>
      </c>
      <c r="X7" s="21">
        <f t="shared" si="0"/>
        <v>1147.2</v>
      </c>
      <c r="Y7" s="21">
        <f t="shared" si="0"/>
        <v>1031.5999999999999</v>
      </c>
      <c r="Z7" s="21">
        <f t="shared" si="0"/>
        <v>1856</v>
      </c>
      <c r="AA7" s="14">
        <v>1318</v>
      </c>
      <c r="AB7" s="14">
        <v>501.9</v>
      </c>
      <c r="AC7" s="14">
        <v>718.2</v>
      </c>
      <c r="AD7" s="14">
        <v>607.29999999999995</v>
      </c>
      <c r="AE7" s="14">
        <v>1385</v>
      </c>
      <c r="AF7" s="14">
        <v>977.1</v>
      </c>
      <c r="AG7" s="14">
        <v>1373</v>
      </c>
      <c r="AH7" s="14">
        <v>1224</v>
      </c>
      <c r="AI7" s="14">
        <v>942.5</v>
      </c>
      <c r="AJ7" s="14">
        <v>1514</v>
      </c>
      <c r="AK7" s="27">
        <f>+SUM(AK9:AK27)</f>
        <v>1803.9</v>
      </c>
      <c r="AL7" s="27">
        <f t="shared" ref="AL7:AQ7" si="1">+SUM(AL9:AL27)</f>
        <v>1677.1</v>
      </c>
      <c r="AM7" s="27">
        <f t="shared" si="1"/>
        <v>1881.2000000000003</v>
      </c>
      <c r="AN7" s="27">
        <f t="shared" si="1"/>
        <v>2024.9999999999998</v>
      </c>
      <c r="AO7" s="27">
        <f t="shared" si="1"/>
        <v>2230.6999999999998</v>
      </c>
      <c r="AP7" s="27">
        <f t="shared" si="1"/>
        <v>2392</v>
      </c>
      <c r="AQ7" s="27">
        <f t="shared" si="1"/>
        <v>2655</v>
      </c>
      <c r="AR7" s="27">
        <f t="shared" ref="AR7:AU7" si="2">+SUM(AR9:AR27)</f>
        <v>3068.8999999999996</v>
      </c>
      <c r="AS7" s="27">
        <f t="shared" si="2"/>
        <v>3662.6</v>
      </c>
      <c r="AT7" s="27">
        <f t="shared" si="2"/>
        <v>3747.5</v>
      </c>
      <c r="AU7" s="27">
        <f t="shared" si="2"/>
        <v>3991.5</v>
      </c>
      <c r="AV7" s="27">
        <f t="shared" ref="AV7" si="3">+SUM(AV9:AV27)</f>
        <v>4010.25</v>
      </c>
      <c r="AW7" s="27">
        <v>4221.8999999999996</v>
      </c>
      <c r="AX7" s="27">
        <v>3917.5609999999997</v>
      </c>
      <c r="AY7" s="27">
        <v>4152.6000000000004</v>
      </c>
    </row>
    <row r="8" spans="1:51">
      <c r="A8" s="1"/>
      <c r="B8" s="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</row>
    <row r="9" spans="1:51">
      <c r="A9" s="1" t="s">
        <v>4</v>
      </c>
      <c r="B9" s="2" t="s">
        <v>9</v>
      </c>
      <c r="C9" s="21">
        <v>12</v>
      </c>
      <c r="D9" s="21">
        <v>8</v>
      </c>
      <c r="E9" s="21"/>
      <c r="F9" s="21">
        <v>25</v>
      </c>
      <c r="G9" s="21">
        <v>10</v>
      </c>
      <c r="H9" s="21">
        <v>7</v>
      </c>
      <c r="I9" s="21">
        <v>12</v>
      </c>
      <c r="J9" s="21">
        <v>32</v>
      </c>
      <c r="K9" s="21">
        <v>4</v>
      </c>
      <c r="L9" s="21">
        <v>15</v>
      </c>
      <c r="M9" s="21">
        <v>5.5</v>
      </c>
      <c r="N9" s="21">
        <v>20</v>
      </c>
      <c r="O9" s="21">
        <v>2.4</v>
      </c>
      <c r="P9" s="21">
        <v>35.799999999999997</v>
      </c>
      <c r="Q9" s="21">
        <v>24</v>
      </c>
      <c r="R9" s="21">
        <v>37.4</v>
      </c>
      <c r="S9" s="21">
        <v>71.599999999999994</v>
      </c>
      <c r="T9" s="21">
        <v>78.7</v>
      </c>
      <c r="U9" s="21">
        <v>15.2</v>
      </c>
      <c r="V9" s="21">
        <v>27.5</v>
      </c>
      <c r="W9" s="21">
        <v>41.2</v>
      </c>
      <c r="X9" s="21"/>
      <c r="Y9" s="21"/>
      <c r="Z9" s="21">
        <v>16.2</v>
      </c>
      <c r="AA9" s="14">
        <v>1.7</v>
      </c>
      <c r="AB9" s="14">
        <v>1.5</v>
      </c>
      <c r="AC9" s="14">
        <v>3.5</v>
      </c>
      <c r="AD9" s="14">
        <v>2</v>
      </c>
      <c r="AE9" s="14"/>
      <c r="AF9" s="14">
        <v>3</v>
      </c>
      <c r="AG9" s="14">
        <v>5</v>
      </c>
      <c r="AH9" s="14">
        <v>9.5</v>
      </c>
      <c r="AI9" s="14">
        <v>6.5</v>
      </c>
      <c r="AJ9" s="14">
        <v>14.4</v>
      </c>
      <c r="AK9" s="27">
        <v>13.9</v>
      </c>
      <c r="AL9" s="27">
        <v>20</v>
      </c>
      <c r="AM9" s="27">
        <v>24</v>
      </c>
      <c r="AN9" s="27">
        <v>30.1</v>
      </c>
      <c r="AO9" s="27">
        <v>17</v>
      </c>
      <c r="AP9" s="27">
        <v>22.5</v>
      </c>
      <c r="AQ9" s="27">
        <v>15</v>
      </c>
      <c r="AR9" s="27">
        <v>48</v>
      </c>
      <c r="AS9" s="27">
        <v>70.2</v>
      </c>
      <c r="AT9" s="27">
        <v>80.099999999999994</v>
      </c>
      <c r="AU9" s="27">
        <v>78</v>
      </c>
      <c r="AV9" s="27">
        <v>43</v>
      </c>
      <c r="AW9" s="27">
        <v>44</v>
      </c>
      <c r="AX9" s="27">
        <v>75</v>
      </c>
      <c r="AY9" s="27">
        <v>70.2</v>
      </c>
    </row>
    <row r="10" spans="1:51">
      <c r="A10" s="1" t="s">
        <v>6</v>
      </c>
      <c r="B10" s="2" t="s">
        <v>7</v>
      </c>
      <c r="C10" s="21">
        <v>8</v>
      </c>
      <c r="D10" s="21">
        <v>14</v>
      </c>
      <c r="E10" s="21"/>
      <c r="F10" s="21">
        <v>24</v>
      </c>
      <c r="G10" s="21">
        <v>15</v>
      </c>
      <c r="H10" s="21">
        <v>16</v>
      </c>
      <c r="I10" s="21">
        <v>61</v>
      </c>
      <c r="J10" s="21">
        <v>36</v>
      </c>
      <c r="K10" s="21">
        <v>8</v>
      </c>
      <c r="L10" s="21">
        <v>20</v>
      </c>
      <c r="M10" s="21">
        <v>100</v>
      </c>
      <c r="N10" s="21">
        <v>150</v>
      </c>
      <c r="O10" s="21">
        <v>74</v>
      </c>
      <c r="P10" s="21">
        <v>122.9</v>
      </c>
      <c r="Q10" s="21">
        <v>280.7</v>
      </c>
      <c r="R10" s="21">
        <v>213</v>
      </c>
      <c r="S10" s="21">
        <v>271</v>
      </c>
      <c r="T10" s="21">
        <v>86</v>
      </c>
      <c r="U10" s="21">
        <v>175.4</v>
      </c>
      <c r="V10" s="21">
        <v>216.3</v>
      </c>
      <c r="W10" s="21">
        <v>427</v>
      </c>
      <c r="X10" s="21">
        <v>147</v>
      </c>
      <c r="Y10" s="21">
        <v>46.9</v>
      </c>
      <c r="Z10" s="21">
        <v>77.8</v>
      </c>
      <c r="AA10" s="14">
        <v>25.5</v>
      </c>
      <c r="AB10" s="14">
        <v>12</v>
      </c>
      <c r="AC10" s="14">
        <v>3.7</v>
      </c>
      <c r="AD10" s="14">
        <v>8.5</v>
      </c>
      <c r="AE10" s="14">
        <v>17.8</v>
      </c>
      <c r="AF10" s="14">
        <v>1.8</v>
      </c>
      <c r="AG10" s="14">
        <v>13.2</v>
      </c>
      <c r="AH10" s="14">
        <v>24</v>
      </c>
      <c r="AI10" s="14">
        <v>8.4</v>
      </c>
      <c r="AJ10" s="14">
        <v>23.4</v>
      </c>
      <c r="AK10" s="27">
        <v>44.1</v>
      </c>
      <c r="AL10" s="27">
        <v>34.200000000000003</v>
      </c>
      <c r="AM10" s="27">
        <v>18</v>
      </c>
      <c r="AN10" s="27">
        <v>24</v>
      </c>
      <c r="AO10" s="27">
        <v>24.2</v>
      </c>
      <c r="AP10" s="27">
        <v>7.5</v>
      </c>
      <c r="AQ10" s="27">
        <v>32</v>
      </c>
      <c r="AR10" s="27">
        <v>36</v>
      </c>
      <c r="AS10" s="27">
        <v>72</v>
      </c>
      <c r="AT10" s="27">
        <v>73</v>
      </c>
      <c r="AU10" s="27">
        <v>30</v>
      </c>
      <c r="AV10" s="27">
        <v>55</v>
      </c>
      <c r="AW10" s="27">
        <v>134.19999999999999</v>
      </c>
      <c r="AX10" s="27">
        <v>48</v>
      </c>
      <c r="AY10" s="27">
        <v>100</v>
      </c>
    </row>
    <row r="11" spans="1:51">
      <c r="A11" s="1" t="s">
        <v>8</v>
      </c>
      <c r="B11" s="2" t="s">
        <v>9</v>
      </c>
      <c r="C11" s="21">
        <v>14</v>
      </c>
      <c r="D11" s="21"/>
      <c r="E11" s="21"/>
      <c r="F11" s="21"/>
      <c r="G11" s="21"/>
      <c r="H11" s="21"/>
      <c r="I11" s="21"/>
      <c r="J11" s="21"/>
      <c r="K11" s="21">
        <v>15.3</v>
      </c>
      <c r="L11" s="21">
        <v>0</v>
      </c>
      <c r="M11" s="21">
        <v>0</v>
      </c>
      <c r="N11" s="21">
        <v>26</v>
      </c>
      <c r="O11" s="21">
        <v>17</v>
      </c>
      <c r="P11" s="21">
        <v>7.8</v>
      </c>
      <c r="Q11" s="21">
        <v>10.5</v>
      </c>
      <c r="R11" s="21">
        <v>15.8</v>
      </c>
      <c r="S11" s="21">
        <v>14.2</v>
      </c>
      <c r="T11" s="21">
        <v>16.100000000000001</v>
      </c>
      <c r="U11" s="21">
        <v>1.8</v>
      </c>
      <c r="V11" s="21">
        <v>36.200000000000003</v>
      </c>
      <c r="W11" s="21">
        <v>17</v>
      </c>
      <c r="X11" s="21">
        <v>0</v>
      </c>
      <c r="Y11" s="21">
        <v>21.1</v>
      </c>
      <c r="Z11" s="21">
        <v>45.5</v>
      </c>
      <c r="AA11" s="14">
        <v>4.2</v>
      </c>
      <c r="AB11" s="14">
        <v>5.5</v>
      </c>
      <c r="AC11" s="14">
        <v>4</v>
      </c>
      <c r="AD11" s="14">
        <v>9.1999999999999993</v>
      </c>
      <c r="AE11" s="14">
        <v>3.2</v>
      </c>
      <c r="AF11" s="14"/>
      <c r="AG11" s="14">
        <v>56.5</v>
      </c>
      <c r="AH11" s="14">
        <v>15.6</v>
      </c>
      <c r="AI11" s="14">
        <v>5.3</v>
      </c>
      <c r="AJ11" s="14">
        <v>10</v>
      </c>
      <c r="AK11" s="27">
        <v>31.5</v>
      </c>
      <c r="AL11" s="27">
        <v>20.399999999999999</v>
      </c>
      <c r="AM11" s="27">
        <v>65</v>
      </c>
      <c r="AN11" s="27">
        <v>42.4</v>
      </c>
      <c r="AO11" s="27">
        <v>18</v>
      </c>
      <c r="AP11" s="27">
        <v>50.4</v>
      </c>
      <c r="AQ11" s="27">
        <v>90</v>
      </c>
      <c r="AR11" s="27">
        <v>130</v>
      </c>
      <c r="AS11" s="27">
        <v>131</v>
      </c>
      <c r="AT11" s="27">
        <v>140</v>
      </c>
      <c r="AU11" s="27">
        <v>130</v>
      </c>
      <c r="AV11" s="27">
        <v>130</v>
      </c>
      <c r="AW11" s="27">
        <v>130</v>
      </c>
      <c r="AX11" s="27">
        <v>100</v>
      </c>
      <c r="AY11" s="27">
        <v>56</v>
      </c>
    </row>
    <row r="12" spans="1:51">
      <c r="A12" s="1" t="s">
        <v>10</v>
      </c>
      <c r="B12" s="2" t="s">
        <v>11</v>
      </c>
      <c r="C12" s="21">
        <v>1</v>
      </c>
      <c r="D12" s="21"/>
      <c r="E12" s="21"/>
      <c r="F12" s="21">
        <v>2</v>
      </c>
      <c r="G12" s="21">
        <v>1.6</v>
      </c>
      <c r="H12" s="21">
        <v>8</v>
      </c>
      <c r="I12" s="21">
        <v>7</v>
      </c>
      <c r="J12" s="21">
        <v>30</v>
      </c>
      <c r="K12" s="21">
        <v>11</v>
      </c>
      <c r="L12" s="21">
        <v>12</v>
      </c>
      <c r="M12" s="21">
        <v>8</v>
      </c>
      <c r="N12" s="21">
        <v>7</v>
      </c>
      <c r="O12" s="21">
        <v>2.2999999999999998</v>
      </c>
      <c r="P12" s="21">
        <v>9</v>
      </c>
      <c r="Q12" s="21">
        <v>18</v>
      </c>
      <c r="R12" s="21">
        <v>18.3</v>
      </c>
      <c r="S12" s="21">
        <v>20</v>
      </c>
      <c r="T12" s="21">
        <v>21.3</v>
      </c>
      <c r="U12" s="21">
        <v>7.6</v>
      </c>
      <c r="V12" s="21">
        <v>0.5</v>
      </c>
      <c r="W12" s="21">
        <v>15</v>
      </c>
      <c r="X12" s="21">
        <v>0</v>
      </c>
      <c r="Y12" s="21">
        <v>2</v>
      </c>
      <c r="Z12" s="21">
        <v>5.2</v>
      </c>
      <c r="AA12" s="14">
        <v>7.9</v>
      </c>
      <c r="AB12" s="14">
        <v>1.5</v>
      </c>
      <c r="AC12" s="14">
        <v>0.6</v>
      </c>
      <c r="AD12" s="14"/>
      <c r="AE12" s="14">
        <v>9.8000000000000007</v>
      </c>
      <c r="AF12" s="14">
        <v>5.9</v>
      </c>
      <c r="AG12" s="14">
        <v>8</v>
      </c>
      <c r="AH12" s="14">
        <v>7.1</v>
      </c>
      <c r="AI12" s="14">
        <v>7.7</v>
      </c>
      <c r="AJ12" s="14">
        <v>21</v>
      </c>
      <c r="AK12" s="27">
        <v>27.1</v>
      </c>
      <c r="AL12" s="27">
        <v>10</v>
      </c>
      <c r="AM12" s="27">
        <v>22.3</v>
      </c>
      <c r="AN12" s="27">
        <v>3</v>
      </c>
      <c r="AO12" s="27">
        <v>27</v>
      </c>
      <c r="AP12" s="27">
        <v>38</v>
      </c>
      <c r="AQ12" s="27">
        <v>27</v>
      </c>
      <c r="AR12" s="27">
        <v>39</v>
      </c>
      <c r="AS12" s="27">
        <v>26</v>
      </c>
      <c r="AT12" s="27">
        <v>37</v>
      </c>
      <c r="AU12" s="27">
        <v>23.9</v>
      </c>
      <c r="AV12" s="27">
        <v>60</v>
      </c>
      <c r="AW12" s="27">
        <v>80</v>
      </c>
      <c r="AX12" s="27">
        <v>68</v>
      </c>
      <c r="AY12" s="27">
        <v>110</v>
      </c>
    </row>
    <row r="13" spans="1:51">
      <c r="A13" s="1" t="s">
        <v>12</v>
      </c>
      <c r="B13" s="2" t="s">
        <v>13</v>
      </c>
      <c r="C13" s="21"/>
      <c r="D13" s="21"/>
      <c r="E13" s="21"/>
      <c r="F13" s="21"/>
      <c r="G13" s="21"/>
      <c r="H13" s="21"/>
      <c r="I13" s="21"/>
      <c r="J13" s="21">
        <v>10</v>
      </c>
      <c r="K13" s="21">
        <v>4.2</v>
      </c>
      <c r="L13" s="21">
        <v>0</v>
      </c>
      <c r="M13" s="21">
        <v>0</v>
      </c>
      <c r="N13" s="21">
        <v>0</v>
      </c>
      <c r="O13" s="21">
        <v>1.5</v>
      </c>
      <c r="P13" s="21">
        <v>2</v>
      </c>
      <c r="Q13" s="21">
        <v>1.4</v>
      </c>
      <c r="R13" s="21">
        <v>2.1</v>
      </c>
      <c r="S13" s="21">
        <v>5.8</v>
      </c>
      <c r="T13" s="21">
        <v>3</v>
      </c>
      <c r="U13" s="21">
        <v>1</v>
      </c>
      <c r="V13" s="21">
        <v>0</v>
      </c>
      <c r="W13" s="21">
        <v>0</v>
      </c>
      <c r="X13" s="21">
        <v>0</v>
      </c>
      <c r="Y13" s="21">
        <v>0</v>
      </c>
      <c r="Z13" s="21">
        <v>5</v>
      </c>
      <c r="AA13" s="14">
        <v>8.5</v>
      </c>
      <c r="AB13" s="14">
        <v>2.5</v>
      </c>
      <c r="AC13" s="14">
        <v>2.4</v>
      </c>
      <c r="AD13" s="14">
        <v>3.6</v>
      </c>
      <c r="AE13" s="14">
        <v>6</v>
      </c>
      <c r="AF13" s="14">
        <v>3.5</v>
      </c>
      <c r="AG13" s="14">
        <v>7</v>
      </c>
      <c r="AH13" s="14">
        <v>8.9</v>
      </c>
      <c r="AI13" s="14">
        <v>9.6</v>
      </c>
      <c r="AJ13" s="14">
        <v>18.7</v>
      </c>
      <c r="AK13" s="27">
        <v>43.1</v>
      </c>
      <c r="AL13" s="27">
        <v>47</v>
      </c>
      <c r="AM13" s="27">
        <v>48.9</v>
      </c>
      <c r="AN13" s="27">
        <v>30.2</v>
      </c>
      <c r="AO13" s="27">
        <v>42</v>
      </c>
      <c r="AP13" s="27">
        <v>30</v>
      </c>
      <c r="AQ13" s="27">
        <v>52.5</v>
      </c>
      <c r="AR13" s="27">
        <v>110.4</v>
      </c>
      <c r="AS13" s="27">
        <v>31</v>
      </c>
      <c r="AT13" s="27">
        <v>16</v>
      </c>
      <c r="AU13" s="27">
        <v>34</v>
      </c>
      <c r="AV13" s="27">
        <v>51</v>
      </c>
      <c r="AW13" s="27">
        <v>42</v>
      </c>
      <c r="AX13" s="27">
        <v>60</v>
      </c>
      <c r="AY13" s="27">
        <v>90</v>
      </c>
    </row>
    <row r="14" spans="1:51">
      <c r="A14" s="1" t="s">
        <v>14</v>
      </c>
      <c r="B14" s="2" t="s">
        <v>15</v>
      </c>
      <c r="C14" s="21"/>
      <c r="D14" s="21"/>
      <c r="E14" s="21"/>
      <c r="F14" s="21"/>
      <c r="G14" s="21"/>
      <c r="H14" s="21"/>
      <c r="I14" s="21"/>
      <c r="J14" s="21">
        <v>8</v>
      </c>
      <c r="K14" s="21">
        <v>2</v>
      </c>
      <c r="L14" s="21">
        <v>0</v>
      </c>
      <c r="M14" s="21">
        <v>0</v>
      </c>
      <c r="N14" s="21">
        <v>0</v>
      </c>
      <c r="O14" s="21">
        <v>0</v>
      </c>
      <c r="P14" s="21">
        <v>1</v>
      </c>
      <c r="Q14" s="21">
        <v>7</v>
      </c>
      <c r="R14" s="21">
        <v>12</v>
      </c>
      <c r="S14" s="21">
        <v>8.6</v>
      </c>
      <c r="T14" s="21">
        <v>5</v>
      </c>
      <c r="U14" s="21">
        <v>53</v>
      </c>
      <c r="V14" s="21">
        <v>0.3</v>
      </c>
      <c r="W14" s="21">
        <v>0</v>
      </c>
      <c r="X14" s="21">
        <v>0</v>
      </c>
      <c r="Y14" s="21">
        <v>0</v>
      </c>
      <c r="Z14" s="21">
        <v>1.8</v>
      </c>
      <c r="AA14" s="14">
        <v>4.8</v>
      </c>
      <c r="AB14" s="14">
        <v>0.5</v>
      </c>
      <c r="AC14" s="14">
        <v>4.2</v>
      </c>
      <c r="AD14" s="14">
        <v>1.5</v>
      </c>
      <c r="AE14" s="14">
        <v>9.5</v>
      </c>
      <c r="AF14" s="14">
        <v>5.2</v>
      </c>
      <c r="AG14" s="14">
        <v>5.6</v>
      </c>
      <c r="AH14" s="14">
        <v>3.6</v>
      </c>
      <c r="AI14" s="14">
        <v>15.2</v>
      </c>
      <c r="AJ14" s="14">
        <v>6.8</v>
      </c>
      <c r="AK14" s="27">
        <v>16.8</v>
      </c>
      <c r="AL14" s="27"/>
      <c r="AM14" s="27">
        <v>0.3</v>
      </c>
      <c r="AN14" s="27">
        <v>4</v>
      </c>
      <c r="AO14" s="27">
        <v>1</v>
      </c>
      <c r="AP14" s="27">
        <v>9.8000000000000007</v>
      </c>
      <c r="AQ14" s="27">
        <v>8</v>
      </c>
      <c r="AR14" s="27">
        <v>18</v>
      </c>
      <c r="AS14" s="27">
        <v>30.8</v>
      </c>
      <c r="AT14" s="27">
        <v>25.1</v>
      </c>
      <c r="AU14" s="27">
        <v>25</v>
      </c>
      <c r="AV14" s="27">
        <v>26</v>
      </c>
      <c r="AW14" s="27">
        <v>14</v>
      </c>
      <c r="AX14" s="27">
        <v>27</v>
      </c>
      <c r="AY14" s="27">
        <v>44</v>
      </c>
    </row>
    <row r="15" spans="1:51">
      <c r="A15" s="1" t="s">
        <v>16</v>
      </c>
      <c r="B15" s="2" t="s">
        <v>17</v>
      </c>
      <c r="C15" s="21">
        <v>4</v>
      </c>
      <c r="D15" s="21">
        <v>2</v>
      </c>
      <c r="E15" s="21">
        <v>11</v>
      </c>
      <c r="F15" s="21">
        <v>33</v>
      </c>
      <c r="G15" s="21">
        <v>20</v>
      </c>
      <c r="H15" s="21">
        <v>21</v>
      </c>
      <c r="I15" s="21">
        <v>27</v>
      </c>
      <c r="J15" s="21">
        <v>25.6</v>
      </c>
      <c r="K15" s="21">
        <v>10.1</v>
      </c>
      <c r="L15" s="21">
        <v>81</v>
      </c>
      <c r="M15" s="21">
        <v>71</v>
      </c>
      <c r="N15" s="21">
        <v>37</v>
      </c>
      <c r="O15" s="21">
        <v>40</v>
      </c>
      <c r="P15" s="21">
        <v>126.8</v>
      </c>
      <c r="Q15" s="21">
        <v>230</v>
      </c>
      <c r="R15" s="21">
        <v>92</v>
      </c>
      <c r="S15" s="21">
        <v>116.8</v>
      </c>
      <c r="T15" s="21">
        <v>208.3</v>
      </c>
      <c r="U15" s="21">
        <v>110</v>
      </c>
      <c r="V15" s="21">
        <v>275</v>
      </c>
      <c r="W15" s="21">
        <v>263</v>
      </c>
      <c r="X15" s="21">
        <v>78</v>
      </c>
      <c r="Y15" s="21">
        <v>118</v>
      </c>
      <c r="Z15" s="21">
        <v>250</v>
      </c>
      <c r="AA15" s="14">
        <v>156.6</v>
      </c>
      <c r="AB15" s="14">
        <v>47.9</v>
      </c>
      <c r="AC15" s="14">
        <v>43.8</v>
      </c>
      <c r="AD15" s="14">
        <v>24.9</v>
      </c>
      <c r="AE15" s="14">
        <v>32.4</v>
      </c>
      <c r="AF15" s="14">
        <v>23</v>
      </c>
      <c r="AG15" s="14">
        <v>4.3</v>
      </c>
      <c r="AH15" s="14">
        <v>20.100000000000001</v>
      </c>
      <c r="AI15" s="14">
        <v>31</v>
      </c>
      <c r="AJ15" s="14">
        <v>38</v>
      </c>
      <c r="AK15" s="27">
        <v>46.4</v>
      </c>
      <c r="AL15" s="27">
        <v>28</v>
      </c>
      <c r="AM15" s="27">
        <v>45.9</v>
      </c>
      <c r="AN15" s="27">
        <v>41.6</v>
      </c>
      <c r="AO15" s="27">
        <v>60</v>
      </c>
      <c r="AP15" s="27">
        <v>64</v>
      </c>
      <c r="AQ15" s="27">
        <v>69</v>
      </c>
      <c r="AR15" s="27">
        <v>121</v>
      </c>
      <c r="AS15" s="27">
        <v>120</v>
      </c>
      <c r="AT15" s="27">
        <v>117.6</v>
      </c>
      <c r="AU15" s="27">
        <v>120.6</v>
      </c>
      <c r="AV15" s="27">
        <v>125</v>
      </c>
      <c r="AW15" s="27">
        <v>118.1</v>
      </c>
      <c r="AX15" s="27">
        <v>150</v>
      </c>
      <c r="AY15" s="27">
        <v>165</v>
      </c>
    </row>
    <row r="16" spans="1:51">
      <c r="A16" s="1" t="s">
        <v>18</v>
      </c>
      <c r="B16" s="2" t="s">
        <v>70</v>
      </c>
      <c r="C16" s="21">
        <v>2</v>
      </c>
      <c r="D16" s="21">
        <v>3</v>
      </c>
      <c r="E16" s="21">
        <v>2</v>
      </c>
      <c r="F16" s="21">
        <v>7</v>
      </c>
      <c r="G16" s="21">
        <v>12</v>
      </c>
      <c r="H16" s="21"/>
      <c r="I16" s="21">
        <v>4.5</v>
      </c>
      <c r="J16" s="21">
        <v>13.5</v>
      </c>
      <c r="K16" s="21">
        <v>0.9</v>
      </c>
      <c r="L16" s="21">
        <v>32.5</v>
      </c>
      <c r="M16" s="21">
        <v>6.5</v>
      </c>
      <c r="N16" s="21">
        <v>14.5</v>
      </c>
      <c r="O16" s="21">
        <v>20.9</v>
      </c>
      <c r="P16" s="21">
        <v>58</v>
      </c>
      <c r="Q16" s="21">
        <v>60</v>
      </c>
      <c r="R16" s="21">
        <v>69</v>
      </c>
      <c r="S16" s="21">
        <v>89.8</v>
      </c>
      <c r="T16" s="21">
        <v>182.3</v>
      </c>
      <c r="U16" s="21">
        <v>40.1</v>
      </c>
      <c r="V16" s="21">
        <v>43.3</v>
      </c>
      <c r="W16" s="21">
        <v>21</v>
      </c>
      <c r="X16" s="21">
        <v>0</v>
      </c>
      <c r="Y16" s="21">
        <v>10</v>
      </c>
      <c r="Z16" s="21">
        <v>29</v>
      </c>
      <c r="AA16" s="14">
        <v>32.700000000000003</v>
      </c>
      <c r="AB16" s="14">
        <v>1</v>
      </c>
      <c r="AC16" s="14">
        <v>4.4000000000000004</v>
      </c>
      <c r="AD16" s="14">
        <v>4</v>
      </c>
      <c r="AE16" s="14">
        <v>11.5</v>
      </c>
      <c r="AF16" s="14">
        <v>7.4</v>
      </c>
      <c r="AG16" s="14">
        <v>3.4</v>
      </c>
      <c r="AH16" s="14">
        <v>17</v>
      </c>
      <c r="AI16" s="14">
        <v>0.7</v>
      </c>
      <c r="AJ16" s="14">
        <v>14.4</v>
      </c>
      <c r="AK16" s="27">
        <v>36</v>
      </c>
      <c r="AL16" s="27">
        <v>1</v>
      </c>
      <c r="AM16" s="27">
        <v>8.5</v>
      </c>
      <c r="AN16" s="27">
        <v>35</v>
      </c>
      <c r="AO16" s="27">
        <v>10.5</v>
      </c>
      <c r="AP16" s="27">
        <v>25.3</v>
      </c>
      <c r="AQ16" s="27">
        <v>30.2</v>
      </c>
      <c r="AR16" s="27">
        <v>39.5</v>
      </c>
      <c r="AS16" s="27">
        <v>39</v>
      </c>
      <c r="AT16" s="27">
        <v>31</v>
      </c>
      <c r="AU16" s="27">
        <v>17</v>
      </c>
      <c r="AV16" s="27">
        <v>28.7</v>
      </c>
      <c r="AW16" s="27">
        <v>36</v>
      </c>
      <c r="AX16" s="27">
        <v>42</v>
      </c>
      <c r="AY16" s="27">
        <v>55</v>
      </c>
    </row>
    <row r="17" spans="1:51">
      <c r="A17" s="1" t="s">
        <v>20</v>
      </c>
      <c r="B17" s="2" t="s">
        <v>21</v>
      </c>
      <c r="C17" s="21">
        <v>4</v>
      </c>
      <c r="D17" s="21">
        <v>1</v>
      </c>
      <c r="E17" s="21"/>
      <c r="F17" s="21">
        <v>9</v>
      </c>
      <c r="G17" s="21"/>
      <c r="H17" s="21">
        <v>4</v>
      </c>
      <c r="I17" s="21"/>
      <c r="J17" s="21"/>
      <c r="K17" s="21">
        <v>2</v>
      </c>
      <c r="L17" s="21">
        <v>0.4</v>
      </c>
      <c r="M17" s="21">
        <v>0</v>
      </c>
      <c r="N17" s="21">
        <v>1</v>
      </c>
      <c r="O17" s="21">
        <v>1.6</v>
      </c>
      <c r="P17" s="21">
        <v>7.2</v>
      </c>
      <c r="Q17" s="21">
        <v>15</v>
      </c>
      <c r="R17" s="21">
        <v>22.8</v>
      </c>
      <c r="S17" s="21">
        <v>33.5</v>
      </c>
      <c r="T17" s="21">
        <v>31</v>
      </c>
      <c r="U17" s="21">
        <v>9.3000000000000007</v>
      </c>
      <c r="V17" s="21">
        <v>31.3</v>
      </c>
      <c r="W17" s="21">
        <v>26</v>
      </c>
      <c r="X17" s="21">
        <v>15</v>
      </c>
      <c r="Y17" s="21">
        <v>26</v>
      </c>
      <c r="Z17" s="21">
        <v>33.799999999999997</v>
      </c>
      <c r="AA17" s="14">
        <v>7</v>
      </c>
      <c r="AB17" s="14">
        <v>1</v>
      </c>
      <c r="AC17" s="14">
        <v>1.5</v>
      </c>
      <c r="AD17" s="14">
        <v>12</v>
      </c>
      <c r="AE17" s="14">
        <v>8.6</v>
      </c>
      <c r="AF17" s="14">
        <v>2</v>
      </c>
      <c r="AG17" s="14">
        <v>3.2</v>
      </c>
      <c r="AH17" s="14">
        <v>6.7</v>
      </c>
      <c r="AI17" s="14">
        <v>6.5</v>
      </c>
      <c r="AJ17" s="14">
        <v>22</v>
      </c>
      <c r="AK17" s="27">
        <v>46.8</v>
      </c>
      <c r="AL17" s="27">
        <v>12.4</v>
      </c>
      <c r="AM17" s="27">
        <v>12.9</v>
      </c>
      <c r="AN17" s="27">
        <v>81.3</v>
      </c>
      <c r="AO17" s="27">
        <v>68.400000000000006</v>
      </c>
      <c r="AP17" s="27">
        <v>80</v>
      </c>
      <c r="AQ17" s="27">
        <v>82</v>
      </c>
      <c r="AR17" s="27">
        <v>88</v>
      </c>
      <c r="AS17" s="27">
        <v>84</v>
      </c>
      <c r="AT17" s="27">
        <v>92</v>
      </c>
      <c r="AU17" s="27">
        <v>110</v>
      </c>
      <c r="AV17" s="27">
        <v>96</v>
      </c>
      <c r="AW17" s="27">
        <v>200</v>
      </c>
      <c r="AX17" s="27">
        <v>221</v>
      </c>
      <c r="AY17" s="27">
        <v>250</v>
      </c>
    </row>
    <row r="18" spans="1:51">
      <c r="A18" s="1" t="s">
        <v>22</v>
      </c>
      <c r="B18" s="2" t="s">
        <v>23</v>
      </c>
      <c r="C18" s="21">
        <v>3</v>
      </c>
      <c r="D18" s="21">
        <v>8</v>
      </c>
      <c r="E18" s="21"/>
      <c r="F18" s="21">
        <v>9</v>
      </c>
      <c r="G18" s="21">
        <v>4</v>
      </c>
      <c r="H18" s="21">
        <v>2</v>
      </c>
      <c r="I18" s="21">
        <v>11.3</v>
      </c>
      <c r="J18" s="21"/>
      <c r="K18" s="21">
        <v>9.4</v>
      </c>
      <c r="L18" s="21">
        <v>3.4</v>
      </c>
      <c r="M18" s="21">
        <v>6.4</v>
      </c>
      <c r="N18" s="21">
        <v>19</v>
      </c>
      <c r="O18" s="21">
        <v>30</v>
      </c>
      <c r="P18" s="21">
        <v>30</v>
      </c>
      <c r="Q18" s="21">
        <v>25</v>
      </c>
      <c r="R18" s="21">
        <v>46</v>
      </c>
      <c r="S18" s="21">
        <v>27</v>
      </c>
      <c r="T18" s="21">
        <v>44.8</v>
      </c>
      <c r="U18" s="21">
        <v>29.9</v>
      </c>
      <c r="V18" s="21">
        <v>36.9</v>
      </c>
      <c r="W18" s="21">
        <v>0</v>
      </c>
      <c r="X18" s="21">
        <v>0</v>
      </c>
      <c r="Y18" s="21">
        <v>0</v>
      </c>
      <c r="Z18" s="21">
        <v>2.4</v>
      </c>
      <c r="AA18" s="14">
        <v>2.4</v>
      </c>
      <c r="AB18" s="14"/>
      <c r="AC18" s="14">
        <v>1.9</v>
      </c>
      <c r="AD18" s="14"/>
      <c r="AE18" s="14">
        <v>7.3</v>
      </c>
      <c r="AF18" s="14">
        <v>1.1000000000000001</v>
      </c>
      <c r="AG18" s="14">
        <v>9.5</v>
      </c>
      <c r="AH18" s="14">
        <v>3.5</v>
      </c>
      <c r="AI18" s="14">
        <v>1</v>
      </c>
      <c r="AJ18" s="14">
        <v>3.5</v>
      </c>
      <c r="AK18" s="27">
        <v>11.9</v>
      </c>
      <c r="AL18" s="27">
        <v>23.8</v>
      </c>
      <c r="AM18" s="27">
        <v>31</v>
      </c>
      <c r="AN18" s="27">
        <v>42.3</v>
      </c>
      <c r="AO18" s="27">
        <v>11.8</v>
      </c>
      <c r="AP18" s="27">
        <v>30.2</v>
      </c>
      <c r="AQ18" s="27">
        <v>32.5</v>
      </c>
      <c r="AR18" s="27">
        <v>34.799999999999997</v>
      </c>
      <c r="AS18" s="27">
        <v>36.1</v>
      </c>
      <c r="AT18" s="27">
        <v>37.799999999999997</v>
      </c>
      <c r="AU18" s="27">
        <v>42</v>
      </c>
      <c r="AV18" s="27">
        <v>26.8</v>
      </c>
      <c r="AW18" s="27">
        <v>25</v>
      </c>
      <c r="AX18" s="27">
        <v>45</v>
      </c>
      <c r="AY18" s="27">
        <v>24</v>
      </c>
    </row>
    <row r="19" spans="1:51">
      <c r="A19" s="1" t="s">
        <v>24</v>
      </c>
      <c r="B19" s="2" t="s">
        <v>25</v>
      </c>
      <c r="C19" s="21">
        <v>1</v>
      </c>
      <c r="D19" s="21"/>
      <c r="E19" s="21"/>
      <c r="F19" s="21"/>
      <c r="G19" s="21">
        <v>4</v>
      </c>
      <c r="H19" s="21">
        <v>0.3</v>
      </c>
      <c r="I19" s="21">
        <v>3</v>
      </c>
      <c r="J19" s="21">
        <v>13</v>
      </c>
      <c r="K19" s="21">
        <v>8.5</v>
      </c>
      <c r="L19" s="21">
        <v>12.6</v>
      </c>
      <c r="M19" s="21">
        <v>0.3</v>
      </c>
      <c r="N19" s="21">
        <v>0.5</v>
      </c>
      <c r="O19" s="21">
        <v>1.5</v>
      </c>
      <c r="P19" s="21">
        <v>7.5</v>
      </c>
      <c r="Q19" s="21">
        <v>5.2</v>
      </c>
      <c r="R19" s="21">
        <v>22</v>
      </c>
      <c r="S19" s="21">
        <v>34.799999999999997</v>
      </c>
      <c r="T19" s="21">
        <v>27.4</v>
      </c>
      <c r="U19" s="21">
        <v>32.299999999999997</v>
      </c>
      <c r="V19" s="21">
        <v>53.2</v>
      </c>
      <c r="W19" s="21">
        <v>33.9</v>
      </c>
      <c r="X19" s="21">
        <v>60</v>
      </c>
      <c r="Y19" s="21">
        <v>6</v>
      </c>
      <c r="Z19" s="21">
        <v>25.6</v>
      </c>
      <c r="AA19" s="14">
        <v>41.2</v>
      </c>
      <c r="AB19" s="14">
        <v>1.5</v>
      </c>
      <c r="AC19" s="14">
        <v>13.1</v>
      </c>
      <c r="AD19" s="14">
        <v>4.2</v>
      </c>
      <c r="AE19" s="14">
        <v>24.4</v>
      </c>
      <c r="AF19" s="14">
        <v>8.3000000000000007</v>
      </c>
      <c r="AG19" s="14">
        <v>19</v>
      </c>
      <c r="AH19" s="14">
        <v>26.4</v>
      </c>
      <c r="AI19" s="14">
        <v>27.9</v>
      </c>
      <c r="AJ19" s="14">
        <v>54</v>
      </c>
      <c r="AK19" s="27">
        <v>78</v>
      </c>
      <c r="AL19" s="27">
        <v>156.5</v>
      </c>
      <c r="AM19" s="27">
        <v>183.6</v>
      </c>
      <c r="AN19" s="27">
        <v>128</v>
      </c>
      <c r="AO19" s="27">
        <v>204</v>
      </c>
      <c r="AP19" s="27">
        <v>252</v>
      </c>
      <c r="AQ19" s="27">
        <v>330</v>
      </c>
      <c r="AR19" s="27">
        <v>336</v>
      </c>
      <c r="AS19" s="27">
        <v>319.8</v>
      </c>
      <c r="AT19" s="27">
        <v>325</v>
      </c>
      <c r="AU19" s="27">
        <v>338</v>
      </c>
      <c r="AV19" s="27">
        <v>360</v>
      </c>
      <c r="AW19" s="27">
        <v>339</v>
      </c>
      <c r="AX19" s="27">
        <v>230</v>
      </c>
      <c r="AY19" s="27">
        <v>100</v>
      </c>
    </row>
    <row r="20" spans="1:51">
      <c r="A20" s="1" t="s">
        <v>26</v>
      </c>
      <c r="B20" s="2" t="s">
        <v>27</v>
      </c>
      <c r="C20" s="21"/>
      <c r="D20" s="21"/>
      <c r="E20" s="21"/>
      <c r="F20" s="21"/>
      <c r="G20" s="21"/>
      <c r="H20" s="21"/>
      <c r="I20" s="21"/>
      <c r="J20" s="21"/>
      <c r="K20" s="21"/>
      <c r="L20" s="21">
        <v>0</v>
      </c>
      <c r="M20" s="21">
        <v>0</v>
      </c>
      <c r="N20" s="21">
        <v>0</v>
      </c>
      <c r="O20" s="21">
        <v>0.6</v>
      </c>
      <c r="P20" s="21">
        <v>0</v>
      </c>
      <c r="Q20" s="21">
        <v>0.3</v>
      </c>
      <c r="R20" s="21">
        <v>0</v>
      </c>
      <c r="S20" s="21">
        <v>5</v>
      </c>
      <c r="T20" s="21">
        <v>9.6999999999999993</v>
      </c>
      <c r="U20" s="21">
        <v>5</v>
      </c>
      <c r="V20" s="21">
        <v>11.1</v>
      </c>
      <c r="W20" s="21">
        <v>0</v>
      </c>
      <c r="X20" s="21">
        <v>0</v>
      </c>
      <c r="Y20" s="21">
        <v>0</v>
      </c>
      <c r="Z20" s="21">
        <v>23</v>
      </c>
      <c r="AA20" s="14">
        <v>20</v>
      </c>
      <c r="AB20" s="14"/>
      <c r="AC20" s="14">
        <v>1.5</v>
      </c>
      <c r="AD20" s="14">
        <v>3</v>
      </c>
      <c r="AE20" s="14">
        <v>0.5</v>
      </c>
      <c r="AF20" s="14">
        <v>2</v>
      </c>
      <c r="AG20" s="14">
        <v>4.2</v>
      </c>
      <c r="AH20" s="14">
        <v>1.2</v>
      </c>
      <c r="AI20" s="14">
        <v>1.5</v>
      </c>
      <c r="AJ20" s="14">
        <v>3.5</v>
      </c>
      <c r="AK20" s="27">
        <v>9.8000000000000007</v>
      </c>
      <c r="AL20" s="27">
        <v>1.5</v>
      </c>
      <c r="AM20" s="27">
        <v>10.199999999999999</v>
      </c>
      <c r="AN20" s="27">
        <v>9</v>
      </c>
      <c r="AO20" s="27">
        <v>7.5</v>
      </c>
      <c r="AP20" s="27">
        <v>8.8000000000000007</v>
      </c>
      <c r="AQ20" s="27">
        <v>10.5</v>
      </c>
      <c r="AR20" s="27">
        <v>18</v>
      </c>
      <c r="AS20" s="27">
        <v>13.7</v>
      </c>
      <c r="AT20" s="27">
        <v>26.9</v>
      </c>
      <c r="AU20" s="27">
        <v>33.6</v>
      </c>
      <c r="AV20" s="27">
        <v>38</v>
      </c>
      <c r="AW20" s="27">
        <v>32</v>
      </c>
      <c r="AX20" s="27">
        <v>37.1</v>
      </c>
      <c r="AY20" s="27">
        <v>48.8</v>
      </c>
    </row>
    <row r="21" spans="1:51">
      <c r="A21" s="1" t="s">
        <v>28</v>
      </c>
      <c r="B21" s="2" t="s">
        <v>29</v>
      </c>
      <c r="C21" s="21">
        <v>15</v>
      </c>
      <c r="D21" s="21">
        <v>8</v>
      </c>
      <c r="E21" s="21">
        <v>17</v>
      </c>
      <c r="F21" s="21">
        <v>40</v>
      </c>
      <c r="G21" s="21">
        <v>29.5</v>
      </c>
      <c r="H21" s="21">
        <v>32</v>
      </c>
      <c r="I21" s="21"/>
      <c r="J21" s="21">
        <v>16</v>
      </c>
      <c r="K21" s="21">
        <v>8.5</v>
      </c>
      <c r="L21" s="21">
        <f>1.6+136</f>
        <v>137.6</v>
      </c>
      <c r="M21" s="21">
        <v>1.2</v>
      </c>
      <c r="N21" s="21">
        <v>0</v>
      </c>
      <c r="O21" s="21">
        <f>33+107.9</f>
        <v>140.9</v>
      </c>
      <c r="P21" s="21">
        <f>56+197.9</f>
        <v>253.9</v>
      </c>
      <c r="Q21" s="21">
        <v>30</v>
      </c>
      <c r="R21" s="21">
        <v>43.7</v>
      </c>
      <c r="S21" s="21">
        <v>61.6</v>
      </c>
      <c r="T21" s="21">
        <v>111.5</v>
      </c>
      <c r="U21" s="21">
        <v>15.7</v>
      </c>
      <c r="V21" s="21">
        <v>67.900000000000006</v>
      </c>
      <c r="W21" s="21">
        <v>69.8</v>
      </c>
      <c r="X21" s="21">
        <v>4.5999999999999996</v>
      </c>
      <c r="Y21" s="21">
        <v>6</v>
      </c>
      <c r="Z21" s="21">
        <v>15</v>
      </c>
      <c r="AA21" s="14">
        <v>28.6</v>
      </c>
      <c r="AB21" s="14">
        <v>6</v>
      </c>
      <c r="AC21" s="14">
        <v>30.2</v>
      </c>
      <c r="AD21" s="14">
        <v>17.5</v>
      </c>
      <c r="AE21" s="14">
        <v>11.2</v>
      </c>
      <c r="AF21" s="14">
        <v>9.8000000000000007</v>
      </c>
      <c r="AG21" s="14">
        <v>6.1</v>
      </c>
      <c r="AH21" s="14">
        <v>12.8</v>
      </c>
      <c r="AI21" s="14">
        <v>35.1</v>
      </c>
      <c r="AJ21" s="14">
        <v>107</v>
      </c>
      <c r="AK21" s="27">
        <v>156</v>
      </c>
      <c r="AL21" s="27">
        <v>88.3</v>
      </c>
      <c r="AM21" s="27">
        <v>120.9</v>
      </c>
      <c r="AN21" s="27">
        <v>152</v>
      </c>
      <c r="AO21" s="27">
        <v>166.4</v>
      </c>
      <c r="AP21" s="27">
        <v>161.69999999999999</v>
      </c>
      <c r="AQ21" s="27">
        <v>298.10000000000002</v>
      </c>
      <c r="AR21" s="27">
        <v>291.39999999999998</v>
      </c>
      <c r="AS21" s="27">
        <v>338.8</v>
      </c>
      <c r="AT21" s="27">
        <v>340</v>
      </c>
      <c r="AU21" s="27">
        <v>300</v>
      </c>
      <c r="AV21" s="27">
        <v>310</v>
      </c>
      <c r="AW21" s="27">
        <v>378</v>
      </c>
      <c r="AX21" s="27">
        <v>407</v>
      </c>
      <c r="AY21" s="27">
        <v>425.5</v>
      </c>
    </row>
    <row r="22" spans="1:51">
      <c r="A22" s="1" t="s">
        <v>30</v>
      </c>
      <c r="B22" s="2" t="s">
        <v>31</v>
      </c>
      <c r="C22" s="21"/>
      <c r="D22" s="21"/>
      <c r="E22" s="21"/>
      <c r="F22" s="21"/>
      <c r="G22" s="21"/>
      <c r="H22" s="21"/>
      <c r="I22" s="21"/>
      <c r="J22" s="21">
        <v>18</v>
      </c>
      <c r="K22" s="21">
        <v>12.3</v>
      </c>
      <c r="L22" s="21">
        <v>32</v>
      </c>
      <c r="M22" s="21">
        <v>35</v>
      </c>
      <c r="N22" s="21">
        <v>100</v>
      </c>
      <c r="O22" s="21">
        <v>60.5</v>
      </c>
      <c r="P22" s="21">
        <v>50</v>
      </c>
      <c r="Q22" s="21">
        <v>64</v>
      </c>
      <c r="R22" s="21">
        <v>74</v>
      </c>
      <c r="S22" s="21">
        <v>125</v>
      </c>
      <c r="T22" s="21">
        <v>200.2</v>
      </c>
      <c r="U22" s="21">
        <v>100</v>
      </c>
      <c r="V22" s="21">
        <v>112</v>
      </c>
      <c r="W22" s="21">
        <v>30</v>
      </c>
      <c r="X22" s="21">
        <v>17.600000000000001</v>
      </c>
      <c r="Y22" s="21">
        <v>14</v>
      </c>
      <c r="Z22" s="21">
        <v>23</v>
      </c>
      <c r="AA22" s="14">
        <v>10.1</v>
      </c>
      <c r="AB22" s="14">
        <v>1.5</v>
      </c>
      <c r="AC22" s="14">
        <v>20</v>
      </c>
      <c r="AD22" s="14">
        <v>7.2</v>
      </c>
      <c r="AE22" s="14">
        <v>14.9</v>
      </c>
      <c r="AF22" s="14">
        <v>7.5</v>
      </c>
      <c r="AG22" s="14">
        <v>12.4</v>
      </c>
      <c r="AH22" s="14">
        <v>56.3</v>
      </c>
      <c r="AI22" s="14">
        <v>53.5</v>
      </c>
      <c r="AJ22" s="14">
        <v>90.3</v>
      </c>
      <c r="AK22" s="27">
        <v>133.80000000000001</v>
      </c>
      <c r="AL22" s="27">
        <v>110.5</v>
      </c>
      <c r="AM22" s="27">
        <v>84.1</v>
      </c>
      <c r="AN22" s="27">
        <v>145.9</v>
      </c>
      <c r="AO22" s="27">
        <v>94.6</v>
      </c>
      <c r="AP22" s="27">
        <v>106</v>
      </c>
      <c r="AQ22" s="27">
        <v>48.1</v>
      </c>
      <c r="AR22" s="27">
        <v>153.1</v>
      </c>
      <c r="AS22" s="27">
        <v>211.6</v>
      </c>
      <c r="AT22" s="27">
        <v>132</v>
      </c>
      <c r="AU22" s="27">
        <v>89.4</v>
      </c>
      <c r="AV22" s="27">
        <v>133.35</v>
      </c>
      <c r="AW22" s="27">
        <v>222.1</v>
      </c>
      <c r="AX22" s="27">
        <v>234.5</v>
      </c>
      <c r="AY22" s="27">
        <v>231.6</v>
      </c>
    </row>
    <row r="23" spans="1:51">
      <c r="A23" s="1" t="s">
        <v>32</v>
      </c>
      <c r="B23" s="2" t="s">
        <v>33</v>
      </c>
      <c r="C23" s="21"/>
      <c r="D23" s="21"/>
      <c r="E23" s="21"/>
      <c r="F23" s="21">
        <v>5</v>
      </c>
      <c r="G23" s="21">
        <v>4</v>
      </c>
      <c r="H23" s="21">
        <v>1</v>
      </c>
      <c r="I23" s="21"/>
      <c r="J23" s="21"/>
      <c r="K23" s="21">
        <v>4</v>
      </c>
      <c r="L23" s="21"/>
      <c r="M23" s="21"/>
      <c r="N23" s="21"/>
      <c r="O23" s="21">
        <v>4</v>
      </c>
      <c r="P23" s="21">
        <v>1</v>
      </c>
      <c r="Q23" s="21">
        <v>1</v>
      </c>
      <c r="R23" s="21">
        <v>2</v>
      </c>
      <c r="S23" s="21">
        <v>4.9000000000000004</v>
      </c>
      <c r="T23" s="21">
        <v>20</v>
      </c>
      <c r="U23" s="21">
        <v>5</v>
      </c>
      <c r="V23" s="21">
        <v>22</v>
      </c>
      <c r="W23" s="21">
        <v>0</v>
      </c>
      <c r="X23" s="21">
        <v>0</v>
      </c>
      <c r="Y23" s="21">
        <v>0</v>
      </c>
      <c r="Z23" s="21">
        <v>50.3</v>
      </c>
      <c r="AA23" s="14">
        <v>48.5</v>
      </c>
      <c r="AB23" s="14">
        <v>8.5</v>
      </c>
      <c r="AC23" s="14">
        <v>6.4</v>
      </c>
      <c r="AD23" s="14">
        <v>3.8</v>
      </c>
      <c r="AE23" s="14">
        <v>116.8</v>
      </c>
      <c r="AF23" s="14">
        <v>129</v>
      </c>
      <c r="AG23" s="14">
        <v>86.2</v>
      </c>
      <c r="AH23" s="14">
        <v>83.4</v>
      </c>
      <c r="AI23" s="14">
        <v>90.4</v>
      </c>
      <c r="AJ23" s="14">
        <v>66</v>
      </c>
      <c r="AK23" s="27">
        <v>92</v>
      </c>
      <c r="AL23" s="27">
        <v>22</v>
      </c>
      <c r="AM23" s="27">
        <v>16.5</v>
      </c>
      <c r="AN23" s="27">
        <v>8.4</v>
      </c>
      <c r="AO23" s="27">
        <v>46</v>
      </c>
      <c r="AP23" s="27">
        <v>66.400000000000006</v>
      </c>
      <c r="AQ23" s="27">
        <v>66.599999999999994</v>
      </c>
      <c r="AR23" s="27">
        <v>60</v>
      </c>
      <c r="AS23" s="27">
        <v>90</v>
      </c>
      <c r="AT23" s="27">
        <v>75</v>
      </c>
      <c r="AU23" s="27">
        <v>100</v>
      </c>
      <c r="AV23" s="27">
        <v>70</v>
      </c>
      <c r="AW23" s="27">
        <v>80.599999999999994</v>
      </c>
      <c r="AX23" s="27">
        <v>87.6</v>
      </c>
      <c r="AY23" s="27">
        <v>63.3</v>
      </c>
    </row>
    <row r="24" spans="1:51">
      <c r="A24" s="1" t="s">
        <v>34</v>
      </c>
      <c r="B24" s="2" t="s">
        <v>39</v>
      </c>
      <c r="C24" s="21"/>
      <c r="D24" s="21"/>
      <c r="E24" s="21"/>
      <c r="F24" s="21">
        <v>1</v>
      </c>
      <c r="G24" s="21">
        <v>6</v>
      </c>
      <c r="H24" s="21"/>
      <c r="I24" s="21">
        <v>20</v>
      </c>
      <c r="J24" s="21">
        <v>12</v>
      </c>
      <c r="K24" s="21">
        <v>13</v>
      </c>
      <c r="L24" s="21"/>
      <c r="M24" s="21">
        <v>5</v>
      </c>
      <c r="N24" s="21">
        <v>28</v>
      </c>
      <c r="O24" s="21">
        <v>4</v>
      </c>
      <c r="P24" s="21">
        <v>18.5</v>
      </c>
      <c r="Q24" s="21">
        <v>10</v>
      </c>
      <c r="R24" s="21">
        <v>4</v>
      </c>
      <c r="S24" s="21">
        <v>55</v>
      </c>
      <c r="T24" s="21">
        <v>57.7</v>
      </c>
      <c r="U24" s="21">
        <v>53.4</v>
      </c>
      <c r="V24" s="21">
        <v>70</v>
      </c>
      <c r="W24" s="21">
        <v>46</v>
      </c>
      <c r="X24" s="21">
        <v>6</v>
      </c>
      <c r="Y24" s="21">
        <v>2</v>
      </c>
      <c r="Z24" s="21">
        <v>29.1</v>
      </c>
      <c r="AA24" s="14">
        <v>13.5</v>
      </c>
      <c r="AB24" s="14">
        <v>7.2</v>
      </c>
      <c r="AC24" s="14">
        <v>16</v>
      </c>
      <c r="AD24" s="14">
        <v>12.5</v>
      </c>
      <c r="AE24" s="14">
        <v>20</v>
      </c>
      <c r="AF24" s="14">
        <v>23</v>
      </c>
      <c r="AG24" s="14">
        <v>12</v>
      </c>
      <c r="AH24" s="14">
        <v>13.8</v>
      </c>
      <c r="AI24" s="14">
        <v>3.5</v>
      </c>
      <c r="AJ24" s="14">
        <v>25</v>
      </c>
      <c r="AK24" s="27">
        <v>7.5</v>
      </c>
      <c r="AL24" s="27">
        <v>12.5</v>
      </c>
      <c r="AM24" s="27">
        <v>70</v>
      </c>
      <c r="AN24" s="27">
        <v>60</v>
      </c>
      <c r="AO24" s="27">
        <v>45</v>
      </c>
      <c r="AP24" s="27">
        <v>32</v>
      </c>
      <c r="AQ24" s="27">
        <v>41</v>
      </c>
      <c r="AR24" s="27">
        <v>55.5</v>
      </c>
      <c r="AS24" s="27">
        <v>65.5</v>
      </c>
      <c r="AT24" s="27">
        <v>43</v>
      </c>
      <c r="AU24" s="27">
        <v>63</v>
      </c>
      <c r="AV24" s="27">
        <v>35.5</v>
      </c>
      <c r="AW24" s="27">
        <v>47</v>
      </c>
      <c r="AX24" s="27">
        <v>65</v>
      </c>
      <c r="AY24" s="27">
        <v>75</v>
      </c>
    </row>
    <row r="25" spans="1:51">
      <c r="A25" s="1" t="s">
        <v>35</v>
      </c>
      <c r="B25" s="2" t="s">
        <v>40</v>
      </c>
      <c r="C25" s="21">
        <v>170</v>
      </c>
      <c r="D25" s="21">
        <v>27</v>
      </c>
      <c r="E25" s="21">
        <v>42</v>
      </c>
      <c r="F25" s="21">
        <v>95</v>
      </c>
      <c r="G25" s="21">
        <v>400</v>
      </c>
      <c r="H25" s="21">
        <v>100</v>
      </c>
      <c r="I25" s="21">
        <v>220</v>
      </c>
      <c r="J25" s="21">
        <v>208</v>
      </c>
      <c r="K25" s="21">
        <v>34.299999999999997</v>
      </c>
      <c r="L25" s="21">
        <v>60</v>
      </c>
      <c r="M25" s="21">
        <v>200</v>
      </c>
      <c r="N25" s="21">
        <v>90</v>
      </c>
      <c r="O25" s="21">
        <v>70</v>
      </c>
      <c r="P25" s="21">
        <v>225</v>
      </c>
      <c r="Q25" s="21">
        <v>114.5</v>
      </c>
      <c r="R25" s="21">
        <v>314.7</v>
      </c>
      <c r="S25" s="21">
        <v>487.2</v>
      </c>
      <c r="T25" s="21">
        <v>376.5</v>
      </c>
      <c r="U25" s="21">
        <v>238.6</v>
      </c>
      <c r="V25" s="21">
        <v>356</v>
      </c>
      <c r="W25" s="21">
        <v>276.7</v>
      </c>
      <c r="X25" s="21">
        <v>17</v>
      </c>
      <c r="Y25" s="21">
        <v>137.1</v>
      </c>
      <c r="Z25" s="21">
        <v>59.8</v>
      </c>
      <c r="AA25" s="14">
        <v>48.5</v>
      </c>
      <c r="AB25" s="14">
        <v>13.2</v>
      </c>
      <c r="AC25" s="14">
        <v>17.7</v>
      </c>
      <c r="AD25" s="14">
        <v>46.5</v>
      </c>
      <c r="AE25" s="14">
        <v>20.9</v>
      </c>
      <c r="AF25" s="14">
        <v>30</v>
      </c>
      <c r="AG25" s="14">
        <v>60</v>
      </c>
      <c r="AH25" s="14">
        <v>38.200000000000003</v>
      </c>
      <c r="AI25" s="14">
        <v>19.100000000000001</v>
      </c>
      <c r="AJ25" s="14">
        <v>73.8</v>
      </c>
      <c r="AK25" s="27">
        <v>142.80000000000001</v>
      </c>
      <c r="AL25" s="27">
        <v>110</v>
      </c>
      <c r="AM25" s="27">
        <v>72</v>
      </c>
      <c r="AN25" s="27">
        <v>46</v>
      </c>
      <c r="AO25" s="27">
        <v>21.3</v>
      </c>
      <c r="AP25" s="27">
        <v>47.4</v>
      </c>
      <c r="AQ25" s="27">
        <v>45</v>
      </c>
      <c r="AR25" s="27">
        <v>90</v>
      </c>
      <c r="AS25" s="27">
        <v>76</v>
      </c>
      <c r="AT25" s="27">
        <v>110</v>
      </c>
      <c r="AU25" s="27">
        <v>81</v>
      </c>
      <c r="AV25" s="27">
        <v>98</v>
      </c>
      <c r="AW25" s="27">
        <v>115</v>
      </c>
      <c r="AX25" s="27">
        <v>101.5</v>
      </c>
      <c r="AY25" s="27">
        <v>109.5</v>
      </c>
    </row>
    <row r="26" spans="1:51">
      <c r="A26" s="1" t="s">
        <v>36</v>
      </c>
      <c r="B26" s="2" t="s">
        <v>71</v>
      </c>
      <c r="C26" s="21">
        <v>270</v>
      </c>
      <c r="D26" s="21">
        <v>215</v>
      </c>
      <c r="E26" s="21">
        <v>226</v>
      </c>
      <c r="F26" s="21">
        <v>252</v>
      </c>
      <c r="G26" s="21">
        <v>300</v>
      </c>
      <c r="H26" s="21">
        <v>111</v>
      </c>
      <c r="I26" s="21">
        <v>406.1</v>
      </c>
      <c r="J26" s="21">
        <v>287</v>
      </c>
      <c r="K26" s="21">
        <v>131</v>
      </c>
      <c r="L26" s="21">
        <v>260</v>
      </c>
      <c r="M26" s="21">
        <v>486.3</v>
      </c>
      <c r="N26" s="21">
        <v>254.4</v>
      </c>
      <c r="O26" s="21">
        <v>455.5</v>
      </c>
      <c r="P26" s="21">
        <v>439.8</v>
      </c>
      <c r="Q26" s="21">
        <v>430</v>
      </c>
      <c r="R26" s="21">
        <v>648.9</v>
      </c>
      <c r="S26" s="21">
        <v>1677.1</v>
      </c>
      <c r="T26" s="21">
        <v>1287.4000000000001</v>
      </c>
      <c r="U26" s="21">
        <v>1299</v>
      </c>
      <c r="V26" s="21">
        <v>1772.5</v>
      </c>
      <c r="W26" s="21">
        <v>972.2</v>
      </c>
      <c r="X26" s="21">
        <v>769.2</v>
      </c>
      <c r="Y26" s="21">
        <v>595</v>
      </c>
      <c r="Z26" s="21">
        <v>661.5</v>
      </c>
      <c r="AA26" s="14">
        <v>429</v>
      </c>
      <c r="AB26" s="14">
        <v>298.60000000000002</v>
      </c>
      <c r="AC26" s="14">
        <v>361.3</v>
      </c>
      <c r="AD26" s="14">
        <v>301.89999999999998</v>
      </c>
      <c r="AE26" s="14">
        <v>836</v>
      </c>
      <c r="AF26" s="14">
        <v>450</v>
      </c>
      <c r="AG26" s="14">
        <v>756.4</v>
      </c>
      <c r="AH26" s="14">
        <v>759.1</v>
      </c>
      <c r="AI26" s="14">
        <v>466</v>
      </c>
      <c r="AJ26" s="14">
        <v>520</v>
      </c>
      <c r="AK26" s="27">
        <v>338</v>
      </c>
      <c r="AL26" s="27">
        <v>407</v>
      </c>
      <c r="AM26" s="27">
        <v>460</v>
      </c>
      <c r="AN26" s="27">
        <v>540</v>
      </c>
      <c r="AO26" s="27">
        <v>715</v>
      </c>
      <c r="AP26" s="27">
        <v>700</v>
      </c>
      <c r="AQ26" s="27">
        <v>697.5</v>
      </c>
      <c r="AR26" s="27">
        <v>727</v>
      </c>
      <c r="AS26" s="27">
        <v>926.6</v>
      </c>
      <c r="AT26" s="27">
        <v>1110</v>
      </c>
      <c r="AU26" s="27">
        <v>1345</v>
      </c>
      <c r="AV26" s="27">
        <v>1380</v>
      </c>
      <c r="AW26" s="27">
        <v>1389</v>
      </c>
      <c r="AX26" s="27">
        <v>1053</v>
      </c>
      <c r="AY26" s="27">
        <v>1156.4000000000001</v>
      </c>
    </row>
    <row r="27" spans="1:51" ht="13.5" thickBot="1">
      <c r="A27" s="8" t="s">
        <v>37</v>
      </c>
      <c r="B27" s="9" t="s">
        <v>38</v>
      </c>
      <c r="C27" s="28"/>
      <c r="D27" s="28"/>
      <c r="E27" s="28"/>
      <c r="F27" s="28"/>
      <c r="G27" s="28">
        <v>14.1</v>
      </c>
      <c r="H27" s="28">
        <v>20</v>
      </c>
      <c r="I27" s="28">
        <v>113</v>
      </c>
      <c r="J27" s="28">
        <f>170+20</f>
        <v>190</v>
      </c>
      <c r="K27" s="28">
        <f>10.5+60+13</f>
        <v>83.5</v>
      </c>
      <c r="L27" s="28">
        <v>255</v>
      </c>
      <c r="M27" s="28">
        <f>4.5+3.2</f>
        <v>7.7</v>
      </c>
      <c r="N27" s="28">
        <f>88+129.1</f>
        <v>217.1</v>
      </c>
      <c r="O27" s="28">
        <v>179.5</v>
      </c>
      <c r="P27" s="28">
        <f>5+170.2</f>
        <v>175.2</v>
      </c>
      <c r="Q27" s="28">
        <f>7+232+100.1</f>
        <v>339.1</v>
      </c>
      <c r="R27" s="28">
        <f>57.7+7.5+11+220</f>
        <v>296.2</v>
      </c>
      <c r="S27" s="28">
        <f>48.9+8.5+3.2+254</f>
        <v>314.60000000000002</v>
      </c>
      <c r="T27" s="28">
        <f>51.1+6.7+142.5</f>
        <v>200.3</v>
      </c>
      <c r="U27" s="28">
        <f>5.2+108</f>
        <v>113.2</v>
      </c>
      <c r="V27" s="28">
        <f>3.5+65.8+101.6</f>
        <v>170.89999999999998</v>
      </c>
      <c r="W27" s="28">
        <f>10.3+67.5</f>
        <v>77.8</v>
      </c>
      <c r="X27" s="28">
        <v>32.799999999999997</v>
      </c>
      <c r="Y27" s="28">
        <v>47.5</v>
      </c>
      <c r="Z27" s="28">
        <v>502</v>
      </c>
      <c r="AA27" s="16">
        <v>427.2</v>
      </c>
      <c r="AB27" s="16">
        <v>92</v>
      </c>
      <c r="AC27" s="16">
        <v>182</v>
      </c>
      <c r="AD27" s="16">
        <v>145</v>
      </c>
      <c r="AE27" s="16">
        <v>234</v>
      </c>
      <c r="AF27" s="16">
        <v>264.60000000000002</v>
      </c>
      <c r="AG27" s="16">
        <v>301.39999999999998</v>
      </c>
      <c r="AH27" s="16">
        <v>116.9</v>
      </c>
      <c r="AI27" s="16">
        <v>153.6</v>
      </c>
      <c r="AJ27" s="16">
        <v>401.8</v>
      </c>
      <c r="AK27" s="16">
        <v>528.4</v>
      </c>
      <c r="AL27" s="16">
        <v>572</v>
      </c>
      <c r="AM27" s="16">
        <v>587.1</v>
      </c>
      <c r="AN27" s="16">
        <v>601.79999999999995</v>
      </c>
      <c r="AO27" s="16">
        <v>651</v>
      </c>
      <c r="AP27" s="16">
        <v>660</v>
      </c>
      <c r="AQ27" s="16">
        <v>680</v>
      </c>
      <c r="AR27" s="16">
        <v>673.2</v>
      </c>
      <c r="AS27" s="16">
        <v>980.5</v>
      </c>
      <c r="AT27" s="16">
        <v>936</v>
      </c>
      <c r="AU27" s="16">
        <v>1031</v>
      </c>
      <c r="AV27" s="16">
        <v>943.9</v>
      </c>
      <c r="AW27" s="16">
        <v>795.9</v>
      </c>
      <c r="AX27" s="16">
        <v>865.86099999999999</v>
      </c>
      <c r="AY27" s="16">
        <v>978.3</v>
      </c>
    </row>
    <row r="28" spans="1:51">
      <c r="P28" s="32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AY29"/>
  <sheetViews>
    <sheetView topLeftCell="AK1" workbookViewId="0">
      <selection activeCell="AY7" sqref="AY7:AY27"/>
    </sheetView>
  </sheetViews>
  <sheetFormatPr defaultRowHeight="12.75"/>
  <cols>
    <col min="1" max="16384" width="9.140625" style="5"/>
  </cols>
  <sheetData>
    <row r="1" spans="1:51">
      <c r="A1" s="35" t="s">
        <v>69</v>
      </c>
    </row>
    <row r="2" spans="1:51">
      <c r="A2" s="5" t="s">
        <v>68</v>
      </c>
    </row>
    <row r="3" spans="1:51">
      <c r="A3" s="36" t="s">
        <v>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1"/>
      <c r="AD3" s="1"/>
      <c r="AE3" s="1"/>
      <c r="AF3" s="1"/>
      <c r="AG3" s="1"/>
      <c r="AH3" s="1"/>
      <c r="AI3" s="1"/>
      <c r="AJ3" s="20"/>
    </row>
    <row r="4" spans="1:51" ht="13.5" thickBot="1">
      <c r="A4" s="44" t="s">
        <v>66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10"/>
      <c r="AL4" s="10"/>
      <c r="AM4" s="10"/>
      <c r="AN4" s="10"/>
      <c r="AO4" s="10"/>
      <c r="AP4" s="10"/>
      <c r="AQ4" s="10"/>
    </row>
    <row r="5" spans="1:51" ht="13.5" thickBot="1">
      <c r="A5" s="13" t="s">
        <v>1</v>
      </c>
      <c r="B5" s="6" t="s">
        <v>2</v>
      </c>
      <c r="C5" s="6">
        <v>1970</v>
      </c>
      <c r="D5" s="6">
        <v>1971</v>
      </c>
      <c r="E5" s="6">
        <v>1972</v>
      </c>
      <c r="F5" s="6">
        <v>1973</v>
      </c>
      <c r="G5" s="6">
        <v>1974</v>
      </c>
      <c r="H5" s="6">
        <v>1975</v>
      </c>
      <c r="I5" s="6">
        <v>1976</v>
      </c>
      <c r="J5" s="6">
        <v>1977</v>
      </c>
      <c r="K5" s="6">
        <v>1978</v>
      </c>
      <c r="L5" s="6">
        <v>1979</v>
      </c>
      <c r="M5" s="6">
        <v>1980</v>
      </c>
      <c r="N5" s="6">
        <v>1981</v>
      </c>
      <c r="O5" s="6">
        <v>1982</v>
      </c>
      <c r="P5" s="6">
        <v>1983</v>
      </c>
      <c r="Q5" s="6">
        <v>1984</v>
      </c>
      <c r="R5" s="6">
        <v>1985</v>
      </c>
      <c r="S5" s="6">
        <v>1986</v>
      </c>
      <c r="T5" s="6">
        <v>1987</v>
      </c>
      <c r="U5" s="6">
        <v>1988</v>
      </c>
      <c r="V5" s="6">
        <v>1989</v>
      </c>
      <c r="W5" s="6">
        <v>1990</v>
      </c>
      <c r="X5" s="6">
        <v>1991</v>
      </c>
      <c r="Y5" s="6">
        <v>1992</v>
      </c>
      <c r="Z5" s="6">
        <v>1993</v>
      </c>
      <c r="AA5" s="24">
        <v>1994</v>
      </c>
      <c r="AB5" s="24">
        <v>1995</v>
      </c>
      <c r="AC5" s="24">
        <v>1996</v>
      </c>
      <c r="AD5" s="24">
        <v>1997</v>
      </c>
      <c r="AE5" s="24">
        <v>1998</v>
      </c>
      <c r="AF5" s="24">
        <v>1999</v>
      </c>
      <c r="AG5" s="24">
        <v>2000</v>
      </c>
      <c r="AH5" s="24">
        <v>2001</v>
      </c>
      <c r="AI5" s="24">
        <v>2002</v>
      </c>
      <c r="AJ5" s="24">
        <v>2003</v>
      </c>
      <c r="AK5" s="24">
        <v>2004</v>
      </c>
      <c r="AL5" s="24">
        <v>2005</v>
      </c>
      <c r="AM5" s="24">
        <v>2006</v>
      </c>
      <c r="AN5" s="24">
        <v>2007</v>
      </c>
      <c r="AO5" s="24">
        <v>2008</v>
      </c>
      <c r="AP5" s="24">
        <v>2009</v>
      </c>
      <c r="AQ5" s="24">
        <v>2010</v>
      </c>
      <c r="AR5" s="24">
        <v>2011</v>
      </c>
      <c r="AS5" s="24">
        <v>2012</v>
      </c>
      <c r="AT5" s="24">
        <v>2013</v>
      </c>
      <c r="AU5" s="24">
        <v>2014</v>
      </c>
      <c r="AV5" s="24">
        <v>2015</v>
      </c>
      <c r="AW5" s="24">
        <v>2016</v>
      </c>
      <c r="AX5" s="24">
        <v>2017</v>
      </c>
      <c r="AY5" s="24">
        <v>2018</v>
      </c>
    </row>
    <row r="6" spans="1:51">
      <c r="A6" s="45" t="s">
        <v>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51">
      <c r="A7" s="1" t="s">
        <v>3</v>
      </c>
      <c r="B7" s="1" t="s">
        <v>0</v>
      </c>
      <c r="C7" s="21">
        <f>+SUM(C9:C27)</f>
        <v>145</v>
      </c>
      <c r="D7" s="21">
        <f t="shared" ref="D7:Z7" si="0">+SUM(D9:D27)</f>
        <v>137</v>
      </c>
      <c r="E7" s="21">
        <f t="shared" si="0"/>
        <v>226</v>
      </c>
      <c r="F7" s="21">
        <f t="shared" si="0"/>
        <v>246</v>
      </c>
      <c r="G7" s="21">
        <f t="shared" si="0"/>
        <v>221</v>
      </c>
      <c r="H7" s="21">
        <f t="shared" si="0"/>
        <v>187.3</v>
      </c>
      <c r="I7" s="21">
        <f t="shared" si="0"/>
        <v>404</v>
      </c>
      <c r="J7" s="21">
        <f t="shared" si="0"/>
        <v>675.4</v>
      </c>
      <c r="K7" s="21">
        <f t="shared" si="0"/>
        <v>536.1</v>
      </c>
      <c r="L7" s="21">
        <f t="shared" si="0"/>
        <v>477.69999999999993</v>
      </c>
      <c r="M7" s="21">
        <f t="shared" si="0"/>
        <v>352.9</v>
      </c>
      <c r="N7" s="21">
        <f t="shared" si="0"/>
        <v>652.59999999999991</v>
      </c>
      <c r="O7" s="21">
        <f t="shared" si="0"/>
        <v>569.80000000000007</v>
      </c>
      <c r="P7" s="21">
        <f t="shared" si="0"/>
        <v>609.29999999999995</v>
      </c>
      <c r="Q7" s="21">
        <f t="shared" si="0"/>
        <v>786.2</v>
      </c>
      <c r="R7" s="21">
        <f t="shared" si="0"/>
        <v>510.2</v>
      </c>
      <c r="S7" s="21">
        <f t="shared" si="0"/>
        <v>1223.5</v>
      </c>
      <c r="T7" s="21">
        <f t="shared" si="0"/>
        <v>1901.3</v>
      </c>
      <c r="U7" s="21">
        <f t="shared" si="0"/>
        <v>1082.7</v>
      </c>
      <c r="V7" s="21">
        <f t="shared" si="0"/>
        <v>2068.5</v>
      </c>
      <c r="W7" s="21">
        <f>+SUM(W9:W27)</f>
        <v>906.19999999999982</v>
      </c>
      <c r="X7" s="21">
        <f t="shared" si="0"/>
        <v>422.09999999999997</v>
      </c>
      <c r="Y7" s="21">
        <f t="shared" si="0"/>
        <v>437.7</v>
      </c>
      <c r="Z7" s="21">
        <f t="shared" si="0"/>
        <v>297.75</v>
      </c>
      <c r="AA7" s="14">
        <v>258.60000000000002</v>
      </c>
      <c r="AB7" s="14">
        <v>120.5</v>
      </c>
      <c r="AC7" s="14">
        <v>112.7</v>
      </c>
      <c r="AD7" s="14">
        <v>180.9</v>
      </c>
      <c r="AE7" s="14">
        <v>419.5</v>
      </c>
      <c r="AF7" s="14">
        <v>419.8</v>
      </c>
      <c r="AG7" s="14">
        <v>611.4</v>
      </c>
      <c r="AH7" s="14">
        <v>532.1</v>
      </c>
      <c r="AI7" s="14">
        <v>423.1</v>
      </c>
      <c r="AJ7" s="14">
        <v>734</v>
      </c>
      <c r="AK7" s="27">
        <f>SUM(AK9:AK27)</f>
        <v>883.5</v>
      </c>
      <c r="AL7" s="27">
        <f t="shared" ref="AL7:AQ7" si="1">SUM(AL9:AL27)</f>
        <v>910.3</v>
      </c>
      <c r="AM7" s="27">
        <f t="shared" si="1"/>
        <v>987.5</v>
      </c>
      <c r="AN7" s="27">
        <f t="shared" si="1"/>
        <v>1281.8</v>
      </c>
      <c r="AO7" s="27">
        <f t="shared" si="1"/>
        <v>1327</v>
      </c>
      <c r="AP7" s="27">
        <f t="shared" si="1"/>
        <v>1446.4</v>
      </c>
      <c r="AQ7" s="27">
        <f t="shared" si="1"/>
        <v>1458.5</v>
      </c>
      <c r="AR7" s="27">
        <f t="shared" ref="AR7:AU7" si="2">SUM(AR9:AR27)</f>
        <v>1648.1999999999998</v>
      </c>
      <c r="AS7" s="27">
        <f t="shared" si="2"/>
        <v>1991.7</v>
      </c>
      <c r="AT7" s="27">
        <f t="shared" si="2"/>
        <v>2076.38</v>
      </c>
      <c r="AU7" s="27">
        <f t="shared" si="2"/>
        <v>2490.04</v>
      </c>
      <c r="AV7" s="27">
        <f>SUM(AV9:AV27)</f>
        <v>2640.62</v>
      </c>
      <c r="AW7" s="27">
        <v>2672.6</v>
      </c>
      <c r="AX7" s="27">
        <v>2020.0040000000001</v>
      </c>
      <c r="AY7" s="27">
        <v>2134.471</v>
      </c>
    </row>
    <row r="8" spans="1:5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3"/>
      <c r="AB8" s="3"/>
      <c r="AC8" s="3"/>
      <c r="AD8" s="3"/>
      <c r="AE8" s="3"/>
      <c r="AF8" s="3"/>
      <c r="AG8" s="3"/>
      <c r="AH8" s="3"/>
      <c r="AI8" s="3"/>
      <c r="AJ8" s="33"/>
    </row>
    <row r="9" spans="1:51">
      <c r="A9" s="1" t="s">
        <v>4</v>
      </c>
      <c r="B9" s="1" t="s">
        <v>9</v>
      </c>
      <c r="C9" s="21"/>
      <c r="D9" s="21"/>
      <c r="E9" s="21"/>
      <c r="F9" s="21"/>
      <c r="G9" s="21"/>
      <c r="H9" s="21"/>
      <c r="I9" s="21">
        <v>0.5</v>
      </c>
      <c r="J9" s="21">
        <v>6</v>
      </c>
      <c r="K9" s="21">
        <v>8.1999999999999993</v>
      </c>
      <c r="L9" s="21">
        <v>8</v>
      </c>
      <c r="M9" s="21"/>
      <c r="N9" s="21">
        <v>3</v>
      </c>
      <c r="O9" s="21">
        <v>0.7</v>
      </c>
      <c r="P9" s="21">
        <v>3.2</v>
      </c>
      <c r="Q9" s="21"/>
      <c r="R9" s="21">
        <v>22.2</v>
      </c>
      <c r="S9" s="21">
        <v>10.4</v>
      </c>
      <c r="T9" s="21">
        <v>11.6</v>
      </c>
      <c r="U9" s="21">
        <v>9.3000000000000007</v>
      </c>
      <c r="V9" s="21">
        <v>4.9000000000000004</v>
      </c>
      <c r="W9" s="21">
        <v>2.5</v>
      </c>
      <c r="X9" s="21"/>
      <c r="Y9" s="21"/>
      <c r="Z9" s="21"/>
      <c r="AA9" s="14"/>
      <c r="AB9" s="14"/>
      <c r="AC9" s="14">
        <v>1</v>
      </c>
      <c r="AD9" s="14"/>
      <c r="AE9" s="14"/>
      <c r="AF9" s="14">
        <v>0.6</v>
      </c>
      <c r="AG9" s="14"/>
      <c r="AH9" s="14">
        <v>1.5</v>
      </c>
      <c r="AI9" s="31">
        <v>1.4</v>
      </c>
      <c r="AJ9" s="31">
        <v>2</v>
      </c>
      <c r="AK9" s="27">
        <v>3.6</v>
      </c>
      <c r="AL9" s="27">
        <v>9</v>
      </c>
      <c r="AM9" s="27">
        <v>12</v>
      </c>
      <c r="AN9" s="27">
        <v>10.9</v>
      </c>
      <c r="AO9" s="27">
        <v>5</v>
      </c>
      <c r="AP9" s="27">
        <v>11</v>
      </c>
      <c r="AQ9" s="27">
        <v>4</v>
      </c>
      <c r="AR9" s="27">
        <v>3.5</v>
      </c>
      <c r="AS9" s="27">
        <v>8</v>
      </c>
      <c r="AT9" s="27">
        <v>15.3</v>
      </c>
      <c r="AU9" s="27">
        <v>16.399999999999999</v>
      </c>
      <c r="AV9" s="5">
        <v>9</v>
      </c>
      <c r="AW9" s="5">
        <v>14.5</v>
      </c>
      <c r="AX9" s="5">
        <v>27.75</v>
      </c>
      <c r="AY9" s="5">
        <v>33</v>
      </c>
    </row>
    <row r="10" spans="1:51">
      <c r="A10" s="1" t="s">
        <v>6</v>
      </c>
      <c r="B10" s="1" t="s">
        <v>7</v>
      </c>
      <c r="C10" s="21"/>
      <c r="D10" s="21"/>
      <c r="E10" s="21">
        <v>9</v>
      </c>
      <c r="F10" s="21">
        <v>9</v>
      </c>
      <c r="G10" s="21"/>
      <c r="H10" s="21">
        <v>10</v>
      </c>
      <c r="I10" s="21">
        <v>6</v>
      </c>
      <c r="J10" s="21">
        <v>5</v>
      </c>
      <c r="K10" s="21">
        <v>7</v>
      </c>
      <c r="L10" s="21">
        <v>15</v>
      </c>
      <c r="M10" s="21">
        <v>24.5</v>
      </c>
      <c r="N10" s="21">
        <v>90.8</v>
      </c>
      <c r="O10" s="21">
        <v>80</v>
      </c>
      <c r="P10" s="21">
        <v>72</v>
      </c>
      <c r="Q10" s="21">
        <v>126.5</v>
      </c>
      <c r="R10" s="21">
        <v>102</v>
      </c>
      <c r="S10" s="21">
        <v>87.2</v>
      </c>
      <c r="T10" s="21">
        <v>172.6</v>
      </c>
      <c r="U10" s="21">
        <v>173.7</v>
      </c>
      <c r="V10" s="21">
        <v>240.5</v>
      </c>
      <c r="W10" s="21">
        <v>91.3</v>
      </c>
      <c r="X10" s="21">
        <v>50.1</v>
      </c>
      <c r="Y10" s="21">
        <v>5.2</v>
      </c>
      <c r="Z10" s="21">
        <v>8.9</v>
      </c>
      <c r="AA10" s="14">
        <v>2.8</v>
      </c>
      <c r="AB10" s="14">
        <v>9.5</v>
      </c>
      <c r="AC10" s="14"/>
      <c r="AD10" s="14"/>
      <c r="AE10" s="14">
        <v>1.5</v>
      </c>
      <c r="AF10" s="14">
        <v>0.7</v>
      </c>
      <c r="AG10" s="14">
        <v>1</v>
      </c>
      <c r="AH10" s="14">
        <v>7.1</v>
      </c>
      <c r="AI10" s="31">
        <v>2.8</v>
      </c>
      <c r="AJ10" s="31">
        <v>3.8</v>
      </c>
      <c r="AK10" s="27">
        <v>9.6999999999999993</v>
      </c>
      <c r="AL10" s="27">
        <v>11.7</v>
      </c>
      <c r="AM10" s="27">
        <v>6.7</v>
      </c>
      <c r="AN10" s="27">
        <v>7.2</v>
      </c>
      <c r="AO10" s="27">
        <v>4</v>
      </c>
      <c r="AP10" s="27">
        <v>5</v>
      </c>
      <c r="AQ10" s="27">
        <v>14.2</v>
      </c>
      <c r="AR10" s="27">
        <v>12</v>
      </c>
      <c r="AS10" s="27">
        <v>16</v>
      </c>
      <c r="AT10" s="27">
        <v>10</v>
      </c>
      <c r="AU10" s="27">
        <v>5</v>
      </c>
      <c r="AV10" s="5">
        <v>6</v>
      </c>
      <c r="AW10" s="5">
        <v>26.2</v>
      </c>
      <c r="AX10" s="5">
        <v>48.7</v>
      </c>
      <c r="AY10" s="5">
        <v>60</v>
      </c>
    </row>
    <row r="11" spans="1:51">
      <c r="A11" s="1" t="s">
        <v>8</v>
      </c>
      <c r="B11" s="1" t="s">
        <v>9</v>
      </c>
      <c r="C11" s="21"/>
      <c r="D11" s="21"/>
      <c r="E11" s="21"/>
      <c r="F11" s="21"/>
      <c r="G11" s="21"/>
      <c r="H11" s="21"/>
      <c r="I11" s="21"/>
      <c r="J11" s="21"/>
      <c r="K11" s="21">
        <v>2.5</v>
      </c>
      <c r="L11" s="21">
        <v>10</v>
      </c>
      <c r="M11" s="21"/>
      <c r="N11" s="21"/>
      <c r="O11" s="21"/>
      <c r="P11" s="21"/>
      <c r="Q11" s="21"/>
      <c r="R11" s="21">
        <v>0.6</v>
      </c>
      <c r="S11" s="21">
        <v>0</v>
      </c>
      <c r="T11" s="21"/>
      <c r="U11" s="21"/>
      <c r="V11" s="21"/>
      <c r="W11" s="27"/>
      <c r="X11" s="21"/>
      <c r="Y11" s="21"/>
      <c r="Z11" s="21">
        <v>4.8</v>
      </c>
      <c r="AA11" s="14"/>
      <c r="AB11" s="14"/>
      <c r="AC11" s="14"/>
      <c r="AD11" s="14">
        <v>1.5</v>
      </c>
      <c r="AE11" s="14">
        <v>1.5</v>
      </c>
      <c r="AF11" s="14"/>
      <c r="AG11" s="14">
        <v>15</v>
      </c>
      <c r="AH11" s="14">
        <v>1.1000000000000001</v>
      </c>
      <c r="AI11" s="31">
        <v>1.4</v>
      </c>
      <c r="AJ11" s="31">
        <v>3.6</v>
      </c>
      <c r="AK11" s="27">
        <v>4</v>
      </c>
      <c r="AL11" s="27">
        <v>8.9</v>
      </c>
      <c r="AM11" s="27">
        <v>3</v>
      </c>
      <c r="AN11" s="27">
        <v>16</v>
      </c>
      <c r="AO11" s="27">
        <v>8.4</v>
      </c>
      <c r="AP11" s="27">
        <v>18</v>
      </c>
      <c r="AQ11" s="27">
        <v>8</v>
      </c>
      <c r="AR11" s="27">
        <v>21</v>
      </c>
      <c r="AS11" s="27">
        <v>27</v>
      </c>
      <c r="AT11" s="27">
        <v>24.8</v>
      </c>
      <c r="AU11" s="27">
        <v>15.7</v>
      </c>
      <c r="AV11" s="5">
        <v>7.3</v>
      </c>
      <c r="AW11" s="5">
        <v>13.8</v>
      </c>
      <c r="AX11" s="5">
        <v>6.8999999999999995</v>
      </c>
      <c r="AY11" s="5">
        <v>5.79</v>
      </c>
    </row>
    <row r="12" spans="1:51">
      <c r="A12" s="1" t="s">
        <v>10</v>
      </c>
      <c r="B12" s="1" t="s">
        <v>11</v>
      </c>
      <c r="C12" s="21"/>
      <c r="D12" s="21"/>
      <c r="E12" s="21"/>
      <c r="F12" s="21"/>
      <c r="G12" s="21"/>
      <c r="H12" s="21"/>
      <c r="I12" s="21"/>
      <c r="J12" s="21"/>
      <c r="K12" s="21">
        <v>20.5</v>
      </c>
      <c r="L12" s="21">
        <v>0.5</v>
      </c>
      <c r="M12" s="21">
        <v>0.2</v>
      </c>
      <c r="N12" s="21">
        <v>0.8</v>
      </c>
      <c r="O12" s="21">
        <v>0.7</v>
      </c>
      <c r="P12" s="21">
        <v>1.4</v>
      </c>
      <c r="Q12" s="21">
        <v>9.1999999999999993</v>
      </c>
      <c r="R12" s="21">
        <v>0.9</v>
      </c>
      <c r="S12" s="21">
        <v>21.3</v>
      </c>
      <c r="T12" s="21">
        <v>58.6</v>
      </c>
      <c r="U12" s="21">
        <v>11.1</v>
      </c>
      <c r="V12" s="21">
        <v>22</v>
      </c>
      <c r="W12" s="21">
        <v>15.9</v>
      </c>
      <c r="X12" s="21"/>
      <c r="Y12" s="21"/>
      <c r="Z12" s="21"/>
      <c r="AA12" s="14"/>
      <c r="AB12" s="14"/>
      <c r="AC12" s="14"/>
      <c r="AD12" s="14"/>
      <c r="AE12" s="14"/>
      <c r="AF12" s="14">
        <v>0.6</v>
      </c>
      <c r="AG12" s="14"/>
      <c r="AH12" s="14">
        <v>0.8</v>
      </c>
      <c r="AI12" s="31">
        <v>2</v>
      </c>
      <c r="AJ12" s="31">
        <v>4.5999999999999996</v>
      </c>
      <c r="AK12" s="27">
        <v>13</v>
      </c>
      <c r="AL12" s="27">
        <v>1</v>
      </c>
      <c r="AM12" s="27">
        <v>2.1</v>
      </c>
      <c r="AN12" s="27">
        <v>3.8</v>
      </c>
      <c r="AO12" s="27">
        <v>1.4</v>
      </c>
      <c r="AP12" s="27">
        <v>16</v>
      </c>
      <c r="AQ12" s="27">
        <v>6</v>
      </c>
      <c r="AR12" s="27">
        <v>20</v>
      </c>
      <c r="AS12" s="27">
        <v>11</v>
      </c>
      <c r="AT12" s="27">
        <v>6.5</v>
      </c>
      <c r="AU12" s="27">
        <v>11</v>
      </c>
      <c r="AV12" s="5">
        <v>32</v>
      </c>
      <c r="AW12" s="5">
        <v>42</v>
      </c>
      <c r="AX12" s="5">
        <v>43.5</v>
      </c>
      <c r="AY12" s="5">
        <v>77</v>
      </c>
    </row>
    <row r="13" spans="1:51">
      <c r="A13" s="1" t="s">
        <v>12</v>
      </c>
      <c r="B13" s="1" t="s">
        <v>13</v>
      </c>
      <c r="C13" s="21"/>
      <c r="D13" s="21"/>
      <c r="E13" s="21"/>
      <c r="F13" s="21"/>
      <c r="G13" s="21"/>
      <c r="H13" s="21"/>
      <c r="I13" s="21"/>
      <c r="J13" s="21"/>
      <c r="K13" s="21">
        <v>5.4</v>
      </c>
      <c r="L13" s="21"/>
      <c r="M13" s="21"/>
      <c r="N13" s="21"/>
      <c r="O13" s="21">
        <v>0.1</v>
      </c>
      <c r="P13" s="21">
        <v>0.4</v>
      </c>
      <c r="Q13" s="21">
        <v>0.5</v>
      </c>
      <c r="R13" s="21">
        <v>0.9</v>
      </c>
      <c r="S13" s="21"/>
      <c r="T13" s="21">
        <v>0.2</v>
      </c>
      <c r="U13" s="21"/>
      <c r="V13" s="21"/>
      <c r="W13" s="21"/>
      <c r="X13" s="21"/>
      <c r="Y13" s="21"/>
      <c r="Z13" s="21"/>
      <c r="AA13" s="14">
        <v>0.6</v>
      </c>
      <c r="AB13" s="14">
        <v>0.5</v>
      </c>
      <c r="AC13" s="14"/>
      <c r="AD13" s="14"/>
      <c r="AE13" s="14"/>
      <c r="AF13" s="14">
        <v>1.3</v>
      </c>
      <c r="AG13" s="14">
        <v>1.5</v>
      </c>
      <c r="AH13" s="14">
        <v>3.6</v>
      </c>
      <c r="AI13" s="31">
        <v>6.4</v>
      </c>
      <c r="AJ13" s="31">
        <v>5.3</v>
      </c>
      <c r="AK13" s="27">
        <v>19.2</v>
      </c>
      <c r="AL13" s="27">
        <v>20.100000000000001</v>
      </c>
      <c r="AM13" s="27">
        <v>19.100000000000001</v>
      </c>
      <c r="AN13" s="27">
        <v>6.8</v>
      </c>
      <c r="AO13" s="27">
        <v>14</v>
      </c>
      <c r="AP13" s="27">
        <v>5</v>
      </c>
      <c r="AQ13" s="27">
        <v>6</v>
      </c>
      <c r="AR13" s="27">
        <v>18</v>
      </c>
      <c r="AS13" s="27">
        <v>6</v>
      </c>
      <c r="AT13" s="27">
        <v>5.5</v>
      </c>
      <c r="AU13" s="27">
        <v>9.5</v>
      </c>
      <c r="AV13" s="5">
        <v>16</v>
      </c>
      <c r="AW13" s="5">
        <v>10.5</v>
      </c>
      <c r="AX13" s="5">
        <v>19</v>
      </c>
      <c r="AY13" s="5">
        <v>25.000000000000004</v>
      </c>
    </row>
    <row r="14" spans="1:51">
      <c r="A14" s="1" t="s">
        <v>14</v>
      </c>
      <c r="B14" s="1" t="s">
        <v>15</v>
      </c>
      <c r="C14" s="21"/>
      <c r="D14" s="21"/>
      <c r="E14" s="21"/>
      <c r="F14" s="21"/>
      <c r="G14" s="21"/>
      <c r="H14" s="21"/>
      <c r="I14" s="21"/>
      <c r="J14" s="21"/>
      <c r="K14" s="21">
        <v>4</v>
      </c>
      <c r="L14" s="21"/>
      <c r="M14" s="21"/>
      <c r="N14" s="21"/>
      <c r="O14" s="21"/>
      <c r="P14" s="21"/>
      <c r="Q14" s="21">
        <v>2.5</v>
      </c>
      <c r="R14" s="21">
        <v>7.3</v>
      </c>
      <c r="S14" s="21">
        <v>2.9</v>
      </c>
      <c r="T14" s="21">
        <v>3.2</v>
      </c>
      <c r="U14" s="21">
        <v>0.1</v>
      </c>
      <c r="V14" s="21">
        <v>2.5</v>
      </c>
      <c r="W14" s="21">
        <v>0.3</v>
      </c>
      <c r="X14" s="21"/>
      <c r="Y14" s="21"/>
      <c r="Z14" s="21">
        <v>1.1000000000000001</v>
      </c>
      <c r="AA14" s="14">
        <v>1.8</v>
      </c>
      <c r="AB14" s="14">
        <v>0.2</v>
      </c>
      <c r="AC14" s="14">
        <v>1.5</v>
      </c>
      <c r="AD14" s="14">
        <v>0.3</v>
      </c>
      <c r="AE14" s="14">
        <v>1.6</v>
      </c>
      <c r="AF14" s="14">
        <v>1.6</v>
      </c>
      <c r="AG14" s="14">
        <v>6.5</v>
      </c>
      <c r="AH14" s="14">
        <v>1</v>
      </c>
      <c r="AI14" s="31">
        <v>3</v>
      </c>
      <c r="AJ14" s="31">
        <v>2.4</v>
      </c>
      <c r="AK14" s="27">
        <v>8.1999999999999993</v>
      </c>
      <c r="AL14" s="27">
        <v>0.8</v>
      </c>
      <c r="AM14" s="27">
        <v>0.1</v>
      </c>
      <c r="AN14" s="27">
        <v>1</v>
      </c>
      <c r="AO14" s="27">
        <v>0.3</v>
      </c>
      <c r="AP14" s="27">
        <v>2.2000000000000002</v>
      </c>
      <c r="AQ14" s="27">
        <v>2.5</v>
      </c>
      <c r="AR14" s="27">
        <v>5</v>
      </c>
      <c r="AS14" s="27">
        <v>11.5</v>
      </c>
      <c r="AT14" s="27">
        <v>8.6</v>
      </c>
      <c r="AU14" s="27">
        <v>11</v>
      </c>
      <c r="AV14" s="5">
        <v>13</v>
      </c>
      <c r="AW14" s="5">
        <v>13</v>
      </c>
      <c r="AX14" s="5">
        <v>12.9</v>
      </c>
      <c r="AY14" s="5">
        <v>24</v>
      </c>
    </row>
    <row r="15" spans="1:51">
      <c r="A15" s="1" t="s">
        <v>16</v>
      </c>
      <c r="B15" s="1" t="s">
        <v>17</v>
      </c>
      <c r="C15" s="21">
        <v>10</v>
      </c>
      <c r="D15" s="21">
        <v>1</v>
      </c>
      <c r="E15" s="21">
        <v>14</v>
      </c>
      <c r="F15" s="21">
        <v>1</v>
      </c>
      <c r="G15" s="21">
        <v>2.6</v>
      </c>
      <c r="H15" s="21">
        <v>9</v>
      </c>
      <c r="I15" s="21">
        <v>16</v>
      </c>
      <c r="J15" s="21">
        <v>14.7</v>
      </c>
      <c r="K15" s="21">
        <v>33.4</v>
      </c>
      <c r="L15" s="21">
        <v>36</v>
      </c>
      <c r="M15" s="21">
        <v>45</v>
      </c>
      <c r="N15" s="21">
        <v>28.2</v>
      </c>
      <c r="O15" s="21">
        <v>37.5</v>
      </c>
      <c r="P15" s="21">
        <v>73</v>
      </c>
      <c r="Q15" s="21">
        <v>81</v>
      </c>
      <c r="R15" s="21">
        <v>120.2</v>
      </c>
      <c r="S15" s="21">
        <v>117.5</v>
      </c>
      <c r="T15" s="21">
        <v>201</v>
      </c>
      <c r="U15" s="21">
        <v>107.1</v>
      </c>
      <c r="V15" s="21">
        <v>285.39999999999998</v>
      </c>
      <c r="W15" s="21">
        <v>195.2</v>
      </c>
      <c r="X15" s="21">
        <v>36.5</v>
      </c>
      <c r="Y15" s="21">
        <v>40.4</v>
      </c>
      <c r="Z15" s="21">
        <v>38.799999999999997</v>
      </c>
      <c r="AA15" s="14">
        <v>3.4</v>
      </c>
      <c r="AB15" s="14">
        <v>2.8</v>
      </c>
      <c r="AC15" s="14">
        <v>1.9</v>
      </c>
      <c r="AD15" s="14">
        <v>1.4</v>
      </c>
      <c r="AE15" s="14">
        <v>4.4000000000000004</v>
      </c>
      <c r="AF15" s="14">
        <v>0.1</v>
      </c>
      <c r="AG15" s="14">
        <v>0.7</v>
      </c>
      <c r="AH15" s="14">
        <v>6.8</v>
      </c>
      <c r="AI15" s="31">
        <v>8.6</v>
      </c>
      <c r="AJ15" s="31">
        <v>9.1999999999999993</v>
      </c>
      <c r="AK15" s="27">
        <v>11</v>
      </c>
      <c r="AL15" s="27">
        <v>9.6999999999999993</v>
      </c>
      <c r="AM15" s="27">
        <v>8.1</v>
      </c>
      <c r="AN15" s="27">
        <v>14.8</v>
      </c>
      <c r="AO15" s="27">
        <v>15</v>
      </c>
      <c r="AP15" s="27">
        <v>21</v>
      </c>
      <c r="AQ15" s="27">
        <v>20.399999999999999</v>
      </c>
      <c r="AR15" s="27">
        <v>28.2</v>
      </c>
      <c r="AS15" s="27">
        <v>24</v>
      </c>
      <c r="AT15" s="27">
        <v>26</v>
      </c>
      <c r="AU15" s="27">
        <v>38</v>
      </c>
      <c r="AV15" s="5">
        <v>37</v>
      </c>
      <c r="AW15" s="5">
        <v>37</v>
      </c>
      <c r="AX15" s="5">
        <v>60</v>
      </c>
      <c r="AY15" s="5">
        <v>60</v>
      </c>
    </row>
    <row r="16" spans="1:51">
      <c r="A16" s="1" t="s">
        <v>18</v>
      </c>
      <c r="B16" s="1" t="s">
        <v>70</v>
      </c>
      <c r="C16" s="21">
        <v>2</v>
      </c>
      <c r="D16" s="21"/>
      <c r="E16" s="21">
        <v>2</v>
      </c>
      <c r="F16" s="21">
        <v>3</v>
      </c>
      <c r="G16" s="21"/>
      <c r="H16" s="21"/>
      <c r="I16" s="21"/>
      <c r="J16" s="21"/>
      <c r="K16" s="21"/>
      <c r="L16" s="21"/>
      <c r="M16" s="21">
        <v>2</v>
      </c>
      <c r="N16" s="21">
        <v>1.2</v>
      </c>
      <c r="O16" s="21"/>
      <c r="P16" s="21">
        <v>1.2</v>
      </c>
      <c r="Q16" s="21">
        <v>2.2000000000000002</v>
      </c>
      <c r="R16" s="21">
        <v>5.6</v>
      </c>
      <c r="S16" s="21">
        <v>18.100000000000001</v>
      </c>
      <c r="T16" s="21">
        <v>6.6</v>
      </c>
      <c r="U16" s="21">
        <v>8.5</v>
      </c>
      <c r="V16" s="21">
        <v>35.5</v>
      </c>
      <c r="W16" s="21">
        <v>12</v>
      </c>
      <c r="X16" s="21">
        <v>1</v>
      </c>
      <c r="Y16" s="21">
        <v>1</v>
      </c>
      <c r="Z16" s="21">
        <v>6.9</v>
      </c>
      <c r="AA16" s="14"/>
      <c r="AB16" s="14"/>
      <c r="AC16" s="14"/>
      <c r="AD16" s="14"/>
      <c r="AE16" s="14">
        <v>0.8</v>
      </c>
      <c r="AF16" s="14"/>
      <c r="AG16" s="14">
        <v>0</v>
      </c>
      <c r="AH16" s="14">
        <v>3.9</v>
      </c>
      <c r="AI16" s="31">
        <v>2.1</v>
      </c>
      <c r="AJ16" s="31">
        <v>2.4</v>
      </c>
      <c r="AK16" s="27">
        <v>5</v>
      </c>
      <c r="AL16" s="27"/>
      <c r="AM16" s="27">
        <v>0.6</v>
      </c>
      <c r="AN16" s="27">
        <v>0.6</v>
      </c>
      <c r="AO16" s="27">
        <v>3.8</v>
      </c>
      <c r="AP16" s="27">
        <v>5</v>
      </c>
      <c r="AQ16" s="27">
        <v>2.8</v>
      </c>
      <c r="AR16" s="27">
        <v>12.3</v>
      </c>
      <c r="AS16" s="27">
        <v>12.6</v>
      </c>
      <c r="AT16" s="27">
        <v>18.2</v>
      </c>
      <c r="AU16" s="27">
        <v>18.5</v>
      </c>
      <c r="AV16" s="5">
        <v>7</v>
      </c>
      <c r="AW16" s="5">
        <v>6.5</v>
      </c>
      <c r="AX16" s="5">
        <v>3.2</v>
      </c>
      <c r="AY16" s="5">
        <v>37</v>
      </c>
    </row>
    <row r="17" spans="1:51">
      <c r="A17" s="1" t="s">
        <v>20</v>
      </c>
      <c r="B17" s="1" t="s">
        <v>21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>
        <v>1</v>
      </c>
      <c r="R17" s="21">
        <v>0</v>
      </c>
      <c r="S17" s="21">
        <v>24.6</v>
      </c>
      <c r="T17" s="21">
        <v>2</v>
      </c>
      <c r="U17" s="21">
        <v>9</v>
      </c>
      <c r="V17" s="21">
        <v>4.4000000000000004</v>
      </c>
      <c r="W17" s="21">
        <v>3.9</v>
      </c>
      <c r="X17" s="21">
        <v>2.2999999999999998</v>
      </c>
      <c r="Y17" s="21">
        <v>4</v>
      </c>
      <c r="Z17" s="21">
        <v>0.5</v>
      </c>
      <c r="AA17" s="14"/>
      <c r="AB17" s="14"/>
      <c r="AC17" s="14">
        <v>0.2</v>
      </c>
      <c r="AD17" s="14"/>
      <c r="AE17" s="14">
        <v>0.2</v>
      </c>
      <c r="AF17" s="14">
        <v>0.1</v>
      </c>
      <c r="AG17" s="14">
        <v>1</v>
      </c>
      <c r="AH17" s="14">
        <v>1.5</v>
      </c>
      <c r="AI17" s="31">
        <v>1.2</v>
      </c>
      <c r="AJ17" s="31">
        <v>13</v>
      </c>
      <c r="AK17" s="27">
        <v>10.8</v>
      </c>
      <c r="AL17" s="27">
        <v>3.9</v>
      </c>
      <c r="AM17" s="27">
        <v>0.8</v>
      </c>
      <c r="AN17" s="27">
        <v>65.2</v>
      </c>
      <c r="AO17" s="27">
        <v>2</v>
      </c>
      <c r="AP17" s="27">
        <v>44.5</v>
      </c>
      <c r="AQ17" s="27">
        <v>71</v>
      </c>
      <c r="AR17" s="27">
        <v>33.5</v>
      </c>
      <c r="AS17" s="27">
        <v>33.200000000000003</v>
      </c>
      <c r="AT17" s="27">
        <v>33</v>
      </c>
      <c r="AU17" s="27">
        <v>44</v>
      </c>
      <c r="AV17" s="5">
        <v>37</v>
      </c>
      <c r="AW17" s="5">
        <v>61</v>
      </c>
      <c r="AX17" s="5">
        <v>74.3</v>
      </c>
      <c r="AY17" s="5">
        <v>90</v>
      </c>
    </row>
    <row r="18" spans="1:51">
      <c r="A18" s="1" t="s">
        <v>22</v>
      </c>
      <c r="B18" s="1" t="s">
        <v>23</v>
      </c>
      <c r="C18" s="21"/>
      <c r="D18" s="21"/>
      <c r="E18" s="21"/>
      <c r="F18" s="21">
        <v>2</v>
      </c>
      <c r="G18" s="21">
        <v>11</v>
      </c>
      <c r="H18" s="21">
        <v>3</v>
      </c>
      <c r="I18" s="21">
        <v>2</v>
      </c>
      <c r="J18" s="21">
        <v>5</v>
      </c>
      <c r="K18" s="21">
        <v>13.8</v>
      </c>
      <c r="L18" s="21"/>
      <c r="M18" s="21">
        <v>0.9</v>
      </c>
      <c r="N18" s="21">
        <v>10</v>
      </c>
      <c r="O18" s="21">
        <v>16</v>
      </c>
      <c r="P18" s="21">
        <v>6.4</v>
      </c>
      <c r="Q18" s="21">
        <v>14.3</v>
      </c>
      <c r="R18" s="21">
        <v>6</v>
      </c>
      <c r="S18" s="21">
        <v>10.3</v>
      </c>
      <c r="T18" s="21">
        <v>4.9000000000000004</v>
      </c>
      <c r="U18" s="21">
        <v>1.3</v>
      </c>
      <c r="V18" s="21">
        <v>2.4</v>
      </c>
      <c r="W18" s="21"/>
      <c r="X18" s="21"/>
      <c r="Y18" s="21"/>
      <c r="Z18" s="21"/>
      <c r="AA18" s="14"/>
      <c r="AB18" s="14"/>
      <c r="AC18" s="14"/>
      <c r="AD18" s="14"/>
      <c r="AE18" s="14">
        <v>2.1</v>
      </c>
      <c r="AF18" s="14">
        <v>0.5</v>
      </c>
      <c r="AG18" s="14">
        <v>3.1</v>
      </c>
      <c r="AH18" s="14">
        <v>0.6</v>
      </c>
      <c r="AI18" s="31">
        <v>0.5</v>
      </c>
      <c r="AJ18" s="31">
        <v>2.8</v>
      </c>
      <c r="AK18" s="27">
        <v>7.8</v>
      </c>
      <c r="AL18" s="27">
        <v>4.3</v>
      </c>
      <c r="AM18" s="27">
        <v>12</v>
      </c>
      <c r="AN18" s="27">
        <v>9</v>
      </c>
      <c r="AO18" s="27">
        <v>18</v>
      </c>
      <c r="AP18" s="27">
        <v>13</v>
      </c>
      <c r="AQ18" s="27">
        <v>6</v>
      </c>
      <c r="AR18" s="27">
        <v>13.1</v>
      </c>
      <c r="AS18" s="27">
        <v>22.3</v>
      </c>
      <c r="AT18" s="27">
        <v>23.1</v>
      </c>
      <c r="AU18" s="27">
        <v>26.9</v>
      </c>
      <c r="AV18" s="5">
        <v>13.7</v>
      </c>
      <c r="AW18" s="5">
        <v>8.8000000000000007</v>
      </c>
      <c r="AX18" s="5">
        <v>14.4</v>
      </c>
      <c r="AY18" s="5">
        <v>15.6</v>
      </c>
    </row>
    <row r="19" spans="1:51">
      <c r="A19" s="1" t="s">
        <v>24</v>
      </c>
      <c r="B19" s="1" t="s">
        <v>25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1</v>
      </c>
      <c r="S19" s="21">
        <v>3.4</v>
      </c>
      <c r="T19" s="21">
        <v>15.7</v>
      </c>
      <c r="U19" s="21">
        <v>20.2</v>
      </c>
      <c r="V19" s="21">
        <v>26.2</v>
      </c>
      <c r="W19" s="21">
        <v>22</v>
      </c>
      <c r="X19" s="21">
        <v>1</v>
      </c>
      <c r="Y19" s="21"/>
      <c r="Z19" s="21">
        <v>2.1</v>
      </c>
      <c r="AA19" s="14">
        <v>6</v>
      </c>
      <c r="AB19" s="14"/>
      <c r="AC19" s="14">
        <v>1.2</v>
      </c>
      <c r="AD19" s="14"/>
      <c r="AE19" s="14">
        <v>15.4</v>
      </c>
      <c r="AF19" s="14">
        <v>13.5</v>
      </c>
      <c r="AG19" s="14">
        <v>13</v>
      </c>
      <c r="AH19" s="14">
        <v>28.6</v>
      </c>
      <c r="AI19" s="31">
        <v>32.700000000000003</v>
      </c>
      <c r="AJ19" s="31">
        <v>75.7</v>
      </c>
      <c r="AK19" s="27">
        <v>112</v>
      </c>
      <c r="AL19" s="27">
        <v>223.5</v>
      </c>
      <c r="AM19" s="27">
        <v>192.4</v>
      </c>
      <c r="AN19" s="27">
        <v>252</v>
      </c>
      <c r="AO19" s="27">
        <v>230</v>
      </c>
      <c r="AP19" s="27">
        <v>405</v>
      </c>
      <c r="AQ19" s="27">
        <v>340</v>
      </c>
      <c r="AR19" s="27">
        <v>414</v>
      </c>
      <c r="AS19" s="27">
        <v>443.5</v>
      </c>
      <c r="AT19" s="27">
        <v>445</v>
      </c>
      <c r="AU19" s="27">
        <v>397</v>
      </c>
      <c r="AV19" s="5">
        <v>460.00200000000001</v>
      </c>
      <c r="AW19" s="5">
        <v>412.1</v>
      </c>
      <c r="AX19" s="5">
        <v>199.99999999999997</v>
      </c>
      <c r="AY19" s="5">
        <v>110</v>
      </c>
    </row>
    <row r="20" spans="1:51">
      <c r="A20" s="1" t="s">
        <v>26</v>
      </c>
      <c r="B20" s="1" t="s">
        <v>27</v>
      </c>
      <c r="C20" s="21"/>
      <c r="D20" s="21"/>
      <c r="E20" s="21"/>
      <c r="F20" s="21"/>
      <c r="G20" s="21"/>
      <c r="H20" s="21"/>
      <c r="I20" s="21"/>
      <c r="J20" s="21"/>
      <c r="K20" s="21">
        <v>3</v>
      </c>
      <c r="L20" s="21"/>
      <c r="M20" s="21"/>
      <c r="N20" s="21"/>
      <c r="O20" s="21"/>
      <c r="P20" s="21"/>
      <c r="Q20" s="21"/>
      <c r="R20" s="21">
        <v>0</v>
      </c>
      <c r="S20" s="21"/>
      <c r="T20" s="21">
        <v>0.2</v>
      </c>
      <c r="U20" s="21">
        <v>0.4</v>
      </c>
      <c r="V20" s="21">
        <v>0.8</v>
      </c>
      <c r="W20" s="21"/>
      <c r="X20" s="21"/>
      <c r="Y20" s="21"/>
      <c r="Z20" s="21">
        <v>1.6</v>
      </c>
      <c r="AA20" s="14"/>
      <c r="AB20" s="14"/>
      <c r="AC20" s="14"/>
      <c r="AD20" s="14">
        <v>0.5</v>
      </c>
      <c r="AE20" s="14">
        <v>0.1</v>
      </c>
      <c r="AF20" s="14">
        <v>0.2</v>
      </c>
      <c r="AG20" s="14">
        <v>1.1000000000000001</v>
      </c>
      <c r="AH20" s="14">
        <v>0.3</v>
      </c>
      <c r="AI20" s="31">
        <v>3</v>
      </c>
      <c r="AJ20" s="31">
        <v>2.5</v>
      </c>
      <c r="AK20" s="27">
        <v>7.6</v>
      </c>
      <c r="AL20" s="27">
        <v>1.6</v>
      </c>
      <c r="AM20" s="27">
        <v>5.5</v>
      </c>
      <c r="AN20" s="27">
        <v>2.8</v>
      </c>
      <c r="AO20" s="27">
        <v>5</v>
      </c>
      <c r="AP20" s="27">
        <v>5</v>
      </c>
      <c r="AQ20" s="27">
        <v>1.7</v>
      </c>
      <c r="AR20" s="27">
        <v>12</v>
      </c>
      <c r="AS20" s="27">
        <v>7.6</v>
      </c>
      <c r="AT20" s="27">
        <v>13.88</v>
      </c>
      <c r="AU20" s="27">
        <v>16.420000000000002</v>
      </c>
      <c r="AV20" s="5">
        <v>20.13</v>
      </c>
      <c r="AW20" s="5">
        <v>19.2</v>
      </c>
      <c r="AX20" s="5">
        <v>21.099999999999998</v>
      </c>
      <c r="AY20" s="5">
        <v>24.419999999999998</v>
      </c>
    </row>
    <row r="21" spans="1:51">
      <c r="A21" s="1" t="s">
        <v>28</v>
      </c>
      <c r="B21" s="1" t="s">
        <v>29</v>
      </c>
      <c r="C21" s="21"/>
      <c r="D21" s="21"/>
      <c r="E21" s="21">
        <v>1</v>
      </c>
      <c r="F21" s="21">
        <v>10</v>
      </c>
      <c r="G21" s="21"/>
      <c r="H21" s="21">
        <v>11</v>
      </c>
      <c r="I21" s="21"/>
      <c r="J21" s="21"/>
      <c r="K21" s="21">
        <v>25</v>
      </c>
      <c r="L21" s="21">
        <v>1.6</v>
      </c>
      <c r="M21" s="21"/>
      <c r="N21" s="21"/>
      <c r="O21" s="21">
        <v>27</v>
      </c>
      <c r="P21" s="21">
        <v>103.3</v>
      </c>
      <c r="Q21" s="21">
        <v>52</v>
      </c>
      <c r="R21" s="21">
        <v>10.1</v>
      </c>
      <c r="S21" s="21">
        <v>51.2</v>
      </c>
      <c r="T21" s="21">
        <v>34.5</v>
      </c>
      <c r="U21" s="21">
        <v>24.4</v>
      </c>
      <c r="V21" s="21">
        <v>16.600000000000001</v>
      </c>
      <c r="W21" s="21">
        <v>33</v>
      </c>
      <c r="X21" s="21">
        <v>6.4</v>
      </c>
      <c r="Y21" s="21"/>
      <c r="Z21" s="21">
        <v>2.2999999999999998</v>
      </c>
      <c r="AA21" s="14">
        <v>0.3</v>
      </c>
      <c r="AB21" s="14">
        <v>2.5</v>
      </c>
      <c r="AC21" s="14">
        <v>2.7</v>
      </c>
      <c r="AD21" s="14">
        <v>3.5</v>
      </c>
      <c r="AE21" s="14">
        <v>0.2</v>
      </c>
      <c r="AF21" s="14">
        <v>1.2</v>
      </c>
      <c r="AG21" s="14">
        <v>0.1</v>
      </c>
      <c r="AH21" s="14">
        <v>5.3</v>
      </c>
      <c r="AI21" s="31">
        <v>6</v>
      </c>
      <c r="AJ21" s="31">
        <v>22.5</v>
      </c>
      <c r="AK21" s="27">
        <v>26.5</v>
      </c>
      <c r="AL21" s="27">
        <v>10.8</v>
      </c>
      <c r="AM21" s="27">
        <v>18</v>
      </c>
      <c r="AN21" s="27">
        <v>37</v>
      </c>
      <c r="AO21" s="27">
        <v>46</v>
      </c>
      <c r="AP21" s="27">
        <v>48.2</v>
      </c>
      <c r="AQ21" s="27">
        <v>148.80000000000001</v>
      </c>
      <c r="AR21" s="27">
        <v>81</v>
      </c>
      <c r="AS21" s="27">
        <v>89</v>
      </c>
      <c r="AT21" s="27">
        <v>78.5</v>
      </c>
      <c r="AU21" s="27">
        <v>83</v>
      </c>
      <c r="AV21" s="5">
        <v>92.3</v>
      </c>
      <c r="AW21" s="5">
        <v>216.1</v>
      </c>
      <c r="AX21" s="5">
        <v>206.2</v>
      </c>
      <c r="AY21" s="5">
        <v>203.79999999999998</v>
      </c>
    </row>
    <row r="22" spans="1:51">
      <c r="A22" s="1" t="s">
        <v>30</v>
      </c>
      <c r="B22" s="1" t="s">
        <v>31</v>
      </c>
      <c r="C22" s="21"/>
      <c r="D22" s="21"/>
      <c r="E22" s="21"/>
      <c r="F22" s="21"/>
      <c r="G22" s="21"/>
      <c r="H22" s="21"/>
      <c r="I22" s="21"/>
      <c r="J22" s="21"/>
      <c r="K22" s="21">
        <v>6.5</v>
      </c>
      <c r="L22" s="21">
        <v>70.599999999999994</v>
      </c>
      <c r="M22" s="21">
        <v>63.4</v>
      </c>
      <c r="N22" s="21">
        <v>166</v>
      </c>
      <c r="O22" s="21">
        <v>80.5</v>
      </c>
      <c r="P22" s="21">
        <v>76.599999999999994</v>
      </c>
      <c r="Q22" s="21">
        <v>57.6</v>
      </c>
      <c r="R22" s="21">
        <v>74.5</v>
      </c>
      <c r="S22" s="21">
        <v>118.2</v>
      </c>
      <c r="T22" s="21">
        <v>245.2</v>
      </c>
      <c r="U22" s="21">
        <v>82.3</v>
      </c>
      <c r="V22" s="21">
        <v>222</v>
      </c>
      <c r="W22" s="21">
        <v>80</v>
      </c>
      <c r="X22" s="21">
        <v>62.3</v>
      </c>
      <c r="Y22" s="21">
        <v>21</v>
      </c>
      <c r="Z22" s="21">
        <v>12.5</v>
      </c>
      <c r="AA22" s="14">
        <v>12.5</v>
      </c>
      <c r="AB22" s="14">
        <v>2.6</v>
      </c>
      <c r="AC22" s="14">
        <v>12.5</v>
      </c>
      <c r="AD22" s="14">
        <v>9.1999999999999993</v>
      </c>
      <c r="AE22" s="14">
        <v>20.6</v>
      </c>
      <c r="AF22" s="14">
        <v>1.5</v>
      </c>
      <c r="AG22" s="14">
        <v>46</v>
      </c>
      <c r="AH22" s="14">
        <v>37.299999999999997</v>
      </c>
      <c r="AI22" s="31">
        <v>39.6</v>
      </c>
      <c r="AJ22" s="31">
        <v>51.3</v>
      </c>
      <c r="AK22" s="27">
        <v>50</v>
      </c>
      <c r="AL22" s="27">
        <v>35</v>
      </c>
      <c r="AM22" s="27">
        <v>11.6</v>
      </c>
      <c r="AN22" s="27">
        <v>31.5</v>
      </c>
      <c r="AO22" s="27">
        <v>12.2</v>
      </c>
      <c r="AP22" s="27">
        <v>18.5</v>
      </c>
      <c r="AQ22" s="27">
        <v>12.5</v>
      </c>
      <c r="AR22" s="27">
        <v>25.3</v>
      </c>
      <c r="AS22" s="27">
        <v>26.1</v>
      </c>
      <c r="AT22" s="27">
        <v>22.5</v>
      </c>
      <c r="AU22" s="27">
        <v>33.520000000000003</v>
      </c>
      <c r="AV22" s="5">
        <v>46.347999999999999</v>
      </c>
      <c r="AW22" s="5">
        <v>63</v>
      </c>
      <c r="AX22" s="5">
        <v>64.62</v>
      </c>
      <c r="AY22" s="5">
        <v>80.400000000000006</v>
      </c>
    </row>
    <row r="23" spans="1:51">
      <c r="A23" s="1" t="s">
        <v>32</v>
      </c>
      <c r="B23" s="1" t="s">
        <v>33</v>
      </c>
      <c r="C23" s="21"/>
      <c r="D23" s="21"/>
      <c r="E23" s="21"/>
      <c r="F23" s="21"/>
      <c r="G23" s="21"/>
      <c r="H23" s="21"/>
      <c r="I23" s="21"/>
      <c r="J23" s="21"/>
      <c r="K23" s="21">
        <v>2</v>
      </c>
      <c r="L23" s="21"/>
      <c r="M23" s="21"/>
      <c r="N23" s="21"/>
      <c r="O23" s="21"/>
      <c r="P23" s="21"/>
      <c r="Q23" s="21"/>
      <c r="R23" s="21">
        <v>0.2</v>
      </c>
      <c r="S23" s="21">
        <v>14</v>
      </c>
      <c r="T23" s="21">
        <v>20.3</v>
      </c>
      <c r="U23" s="21">
        <v>0.6</v>
      </c>
      <c r="V23" s="21"/>
      <c r="W23" s="21"/>
      <c r="X23" s="21"/>
      <c r="Y23" s="21"/>
      <c r="Z23" s="21"/>
      <c r="AA23" s="14"/>
      <c r="AB23" s="14"/>
      <c r="AC23" s="14">
        <v>0.1</v>
      </c>
      <c r="AD23" s="14">
        <v>0.4</v>
      </c>
      <c r="AE23" s="14">
        <v>0.2</v>
      </c>
      <c r="AF23" s="14">
        <v>2.8</v>
      </c>
      <c r="AG23" s="14">
        <v>1.2</v>
      </c>
      <c r="AH23" s="14">
        <v>5.0999999999999996</v>
      </c>
      <c r="AI23" s="31">
        <v>1.4</v>
      </c>
      <c r="AJ23" s="31">
        <v>9</v>
      </c>
      <c r="AK23" s="27">
        <v>7.1</v>
      </c>
      <c r="AL23" s="27">
        <v>0.7</v>
      </c>
      <c r="AM23" s="27">
        <v>4.5</v>
      </c>
      <c r="AN23" s="27">
        <v>2.5</v>
      </c>
      <c r="AO23" s="27">
        <v>5</v>
      </c>
      <c r="AP23" s="27">
        <v>11</v>
      </c>
      <c r="AQ23" s="27">
        <v>24</v>
      </c>
      <c r="AR23" s="27">
        <v>6</v>
      </c>
      <c r="AS23" s="27">
        <v>20</v>
      </c>
      <c r="AT23" s="27">
        <v>20.2</v>
      </c>
      <c r="AU23" s="27">
        <v>32</v>
      </c>
      <c r="AV23" s="5">
        <v>18.899999999999999</v>
      </c>
      <c r="AW23" s="5">
        <v>15.9</v>
      </c>
      <c r="AX23" s="5">
        <v>17.63</v>
      </c>
      <c r="AY23" s="5">
        <v>12.299999999999999</v>
      </c>
    </row>
    <row r="24" spans="1:51">
      <c r="A24" s="1" t="s">
        <v>34</v>
      </c>
      <c r="B24" s="1" t="s">
        <v>39</v>
      </c>
      <c r="C24" s="21"/>
      <c r="D24" s="21"/>
      <c r="E24" s="21"/>
      <c r="F24" s="21"/>
      <c r="G24" s="21"/>
      <c r="H24" s="21"/>
      <c r="I24" s="21"/>
      <c r="J24" s="21"/>
      <c r="K24" s="21">
        <v>0.3</v>
      </c>
      <c r="L24" s="21">
        <v>10</v>
      </c>
      <c r="M24" s="21">
        <v>1</v>
      </c>
      <c r="N24" s="21">
        <v>5</v>
      </c>
      <c r="O24" s="21">
        <v>7</v>
      </c>
      <c r="P24" s="21"/>
      <c r="Q24" s="21">
        <v>8</v>
      </c>
      <c r="R24" s="21">
        <v>1.2</v>
      </c>
      <c r="S24" s="21">
        <v>5</v>
      </c>
      <c r="T24" s="21">
        <v>28</v>
      </c>
      <c r="U24" s="21">
        <v>47.3</v>
      </c>
      <c r="V24" s="21">
        <v>29.3</v>
      </c>
      <c r="W24" s="21">
        <v>16.899999999999999</v>
      </c>
      <c r="X24" s="21">
        <v>8</v>
      </c>
      <c r="Y24" s="21"/>
      <c r="Z24" s="21">
        <v>0.05</v>
      </c>
      <c r="AA24" s="14"/>
      <c r="AB24" s="14">
        <v>0.9</v>
      </c>
      <c r="AC24" s="14">
        <v>1.9</v>
      </c>
      <c r="AD24" s="14">
        <v>0.3</v>
      </c>
      <c r="AE24" s="14">
        <v>1.5</v>
      </c>
      <c r="AF24" s="14">
        <v>1.4</v>
      </c>
      <c r="AG24" s="14">
        <v>1</v>
      </c>
      <c r="AH24" s="14">
        <v>6.6</v>
      </c>
      <c r="AI24" s="31">
        <v>1.5</v>
      </c>
      <c r="AJ24" s="31">
        <v>2.2000000000000002</v>
      </c>
      <c r="AK24" s="27">
        <v>2.4</v>
      </c>
      <c r="AL24" s="27">
        <v>0.5</v>
      </c>
      <c r="AM24" s="27">
        <v>6</v>
      </c>
      <c r="AN24" s="27">
        <v>2.5</v>
      </c>
      <c r="AO24" s="27">
        <v>6</v>
      </c>
      <c r="AP24" s="27">
        <v>12</v>
      </c>
      <c r="AQ24" s="27">
        <v>15</v>
      </c>
      <c r="AR24" s="27">
        <v>7.3</v>
      </c>
      <c r="AS24" s="27">
        <v>11</v>
      </c>
      <c r="AT24" s="27">
        <v>8</v>
      </c>
      <c r="AU24" s="27">
        <v>30.1</v>
      </c>
      <c r="AV24" s="5">
        <v>18.239999999999998</v>
      </c>
      <c r="AW24" s="5">
        <v>5.4</v>
      </c>
      <c r="AX24" s="5">
        <v>14.999999999999998</v>
      </c>
      <c r="AY24" s="5">
        <v>55</v>
      </c>
    </row>
    <row r="25" spans="1:51">
      <c r="A25" s="1" t="s">
        <v>35</v>
      </c>
      <c r="B25" s="1" t="s">
        <v>40</v>
      </c>
      <c r="C25" s="21">
        <v>29</v>
      </c>
      <c r="D25" s="21">
        <v>27</v>
      </c>
      <c r="E25" s="21">
        <v>44</v>
      </c>
      <c r="F25" s="21">
        <v>12</v>
      </c>
      <c r="G25" s="21">
        <v>19</v>
      </c>
      <c r="H25" s="21">
        <v>34.299999999999997</v>
      </c>
      <c r="I25" s="21">
        <v>54.1</v>
      </c>
      <c r="J25" s="21">
        <v>48.7</v>
      </c>
      <c r="K25" s="21">
        <v>136</v>
      </c>
      <c r="L25" s="21">
        <v>48.1</v>
      </c>
      <c r="M25" s="21">
        <v>65.3</v>
      </c>
      <c r="N25" s="21">
        <v>105</v>
      </c>
      <c r="O25" s="21">
        <v>125.1</v>
      </c>
      <c r="P25" s="21">
        <v>35.299999999999997</v>
      </c>
      <c r="Q25" s="21">
        <v>80.2</v>
      </c>
      <c r="R25" s="21">
        <v>62.4</v>
      </c>
      <c r="S25" s="21">
        <v>80.8</v>
      </c>
      <c r="T25" s="21">
        <v>234</v>
      </c>
      <c r="U25" s="21">
        <v>63.6</v>
      </c>
      <c r="V25" s="21">
        <v>254.6</v>
      </c>
      <c r="W25" s="21">
        <v>57.2</v>
      </c>
      <c r="X25" s="21">
        <v>7.1</v>
      </c>
      <c r="Y25" s="21">
        <v>44.5</v>
      </c>
      <c r="Z25" s="21">
        <v>21.2</v>
      </c>
      <c r="AA25" s="14">
        <v>1.2</v>
      </c>
      <c r="AB25" s="14">
        <v>1.1000000000000001</v>
      </c>
      <c r="AC25" s="14">
        <v>6</v>
      </c>
      <c r="AD25" s="14">
        <v>2.1</v>
      </c>
      <c r="AE25" s="14">
        <v>3.4</v>
      </c>
      <c r="AF25" s="14">
        <v>0.3</v>
      </c>
      <c r="AG25" s="14">
        <v>6.2</v>
      </c>
      <c r="AH25" s="14">
        <v>20.9</v>
      </c>
      <c r="AI25" s="31">
        <v>7.5</v>
      </c>
      <c r="AJ25" s="31">
        <v>29.4</v>
      </c>
      <c r="AK25" s="27">
        <v>107</v>
      </c>
      <c r="AL25" s="27">
        <v>42</v>
      </c>
      <c r="AM25" s="27">
        <v>28</v>
      </c>
      <c r="AN25" s="27">
        <v>24</v>
      </c>
      <c r="AO25" s="27">
        <v>4.5</v>
      </c>
      <c r="AP25" s="27">
        <v>18</v>
      </c>
      <c r="AQ25" s="27">
        <v>7</v>
      </c>
      <c r="AR25" s="27">
        <v>7</v>
      </c>
      <c r="AS25" s="27">
        <v>32.1</v>
      </c>
      <c r="AT25" s="27">
        <v>40.6</v>
      </c>
      <c r="AU25" s="27">
        <v>36</v>
      </c>
      <c r="AV25" s="5">
        <v>44</v>
      </c>
      <c r="AW25" s="5">
        <v>49</v>
      </c>
      <c r="AX25" s="5">
        <v>47.599999999999994</v>
      </c>
      <c r="AY25" s="5">
        <v>50.3</v>
      </c>
    </row>
    <row r="26" spans="1:51">
      <c r="A26" s="1" t="s">
        <v>36</v>
      </c>
      <c r="B26" s="1" t="s">
        <v>71</v>
      </c>
      <c r="C26" s="21">
        <v>104</v>
      </c>
      <c r="D26" s="21">
        <v>109</v>
      </c>
      <c r="E26" s="21">
        <v>156</v>
      </c>
      <c r="F26" s="21">
        <v>209</v>
      </c>
      <c r="G26" s="21">
        <v>186.4</v>
      </c>
      <c r="H26" s="21">
        <v>118</v>
      </c>
      <c r="I26" s="21">
        <v>255.4</v>
      </c>
      <c r="J26" s="21">
        <v>532</v>
      </c>
      <c r="K26" s="21">
        <v>248.5</v>
      </c>
      <c r="L26" s="21">
        <v>258.39999999999998</v>
      </c>
      <c r="M26" s="21">
        <v>114.6</v>
      </c>
      <c r="N26" s="21">
        <v>185.8</v>
      </c>
      <c r="O26" s="21">
        <v>162</v>
      </c>
      <c r="P26" s="21">
        <v>217</v>
      </c>
      <c r="Q26" s="21">
        <v>335</v>
      </c>
      <c r="R26" s="21">
        <v>42.7</v>
      </c>
      <c r="S26" s="21">
        <v>530.9</v>
      </c>
      <c r="T26" s="21">
        <v>766.4</v>
      </c>
      <c r="U26" s="21">
        <v>468.4</v>
      </c>
      <c r="V26" s="21">
        <v>820</v>
      </c>
      <c r="W26" s="21">
        <v>338.7</v>
      </c>
      <c r="X26" s="21">
        <v>234</v>
      </c>
      <c r="Y26" s="21">
        <v>313.89999999999998</v>
      </c>
      <c r="Z26" s="21">
        <v>146.9</v>
      </c>
      <c r="AA26" s="14">
        <v>201.2</v>
      </c>
      <c r="AB26" s="14">
        <v>91.8</v>
      </c>
      <c r="AC26" s="14">
        <v>67.7</v>
      </c>
      <c r="AD26" s="14">
        <v>105.7</v>
      </c>
      <c r="AE26" s="14">
        <v>243</v>
      </c>
      <c r="AF26" s="14">
        <v>216</v>
      </c>
      <c r="AG26" s="14">
        <v>302</v>
      </c>
      <c r="AH26" s="14">
        <v>303</v>
      </c>
      <c r="AI26" s="14">
        <v>210</v>
      </c>
      <c r="AJ26" s="14">
        <v>262</v>
      </c>
      <c r="AK26" s="27">
        <v>205</v>
      </c>
      <c r="AL26" s="27">
        <v>210</v>
      </c>
      <c r="AM26" s="27">
        <v>294</v>
      </c>
      <c r="AN26" s="27">
        <v>380</v>
      </c>
      <c r="AO26" s="27">
        <v>480</v>
      </c>
      <c r="AP26" s="27">
        <v>395</v>
      </c>
      <c r="AQ26" s="27">
        <v>368.6</v>
      </c>
      <c r="AR26" s="27">
        <v>497</v>
      </c>
      <c r="AS26" s="27">
        <v>635.79999999999995</v>
      </c>
      <c r="AT26" s="27">
        <v>647.70000000000005</v>
      </c>
      <c r="AU26" s="27">
        <v>1034</v>
      </c>
      <c r="AV26" s="5">
        <v>1301</v>
      </c>
      <c r="AW26" s="5">
        <v>1323.3</v>
      </c>
      <c r="AX26" s="5">
        <v>792</v>
      </c>
      <c r="AY26" s="5">
        <v>825.46100000000001</v>
      </c>
    </row>
    <row r="27" spans="1:51" ht="13.5" thickBot="1">
      <c r="A27" s="8" t="s">
        <v>37</v>
      </c>
      <c r="B27" s="8" t="s">
        <v>38</v>
      </c>
      <c r="C27" s="28"/>
      <c r="D27" s="28"/>
      <c r="E27" s="28"/>
      <c r="F27" s="28"/>
      <c r="G27" s="28">
        <v>2</v>
      </c>
      <c r="H27" s="28">
        <v>2</v>
      </c>
      <c r="I27" s="28">
        <v>70</v>
      </c>
      <c r="J27" s="28">
        <v>64</v>
      </c>
      <c r="K27" s="28">
        <v>20</v>
      </c>
      <c r="L27" s="28">
        <f>3+16.5</f>
        <v>19.5</v>
      </c>
      <c r="M27" s="28">
        <f>34.3+1.7</f>
        <v>36</v>
      </c>
      <c r="N27" s="28">
        <f>42+2+12.8</f>
        <v>56.8</v>
      </c>
      <c r="O27" s="28">
        <f>15.3+6+11.9</f>
        <v>33.200000000000003</v>
      </c>
      <c r="P27" s="28">
        <f>8.5+8.5+2.5</f>
        <v>19.5</v>
      </c>
      <c r="Q27" s="28">
        <f>8+8.2</f>
        <v>16.2</v>
      </c>
      <c r="R27" s="28">
        <f>20.9+30+1.5</f>
        <v>52.4</v>
      </c>
      <c r="S27" s="28">
        <f>19.2+106+2.5</f>
        <v>127.7</v>
      </c>
      <c r="T27" s="28">
        <f>4.2+29.6+62.4+0.1</f>
        <v>96.3</v>
      </c>
      <c r="U27" s="28">
        <f>1.6+30.6+23.2</f>
        <v>55.400000000000006</v>
      </c>
      <c r="V27" s="28">
        <f>22.5+21.6+57.3</f>
        <v>101.4</v>
      </c>
      <c r="W27" s="28">
        <f>5+32.3</f>
        <v>37.299999999999997</v>
      </c>
      <c r="X27" s="28">
        <v>13.4</v>
      </c>
      <c r="Y27" s="28">
        <v>7.7</v>
      </c>
      <c r="Z27" s="28">
        <v>50.1</v>
      </c>
      <c r="AA27" s="16">
        <v>28.8</v>
      </c>
      <c r="AB27" s="16">
        <v>8.6</v>
      </c>
      <c r="AC27" s="16">
        <v>16</v>
      </c>
      <c r="AD27" s="16">
        <v>56</v>
      </c>
      <c r="AE27" s="16">
        <v>123</v>
      </c>
      <c r="AF27" s="16">
        <v>177.4</v>
      </c>
      <c r="AG27" s="16">
        <v>212</v>
      </c>
      <c r="AH27" s="16">
        <v>97.1</v>
      </c>
      <c r="AI27" s="16">
        <v>92</v>
      </c>
      <c r="AJ27" s="16">
        <v>230.3</v>
      </c>
      <c r="AK27" s="29">
        <v>273.60000000000002</v>
      </c>
      <c r="AL27" s="29">
        <v>316.8</v>
      </c>
      <c r="AM27" s="29">
        <v>363</v>
      </c>
      <c r="AN27" s="29">
        <v>414.2</v>
      </c>
      <c r="AO27" s="29">
        <v>466.4</v>
      </c>
      <c r="AP27" s="29">
        <v>393</v>
      </c>
      <c r="AQ27" s="29">
        <v>400</v>
      </c>
      <c r="AR27" s="29">
        <v>432</v>
      </c>
      <c r="AS27" s="29">
        <v>555</v>
      </c>
      <c r="AT27" s="29">
        <v>629</v>
      </c>
      <c r="AU27" s="29">
        <v>632</v>
      </c>
      <c r="AV27" s="10">
        <v>461.7</v>
      </c>
      <c r="AW27" s="10">
        <v>335.5</v>
      </c>
      <c r="AX27" s="10">
        <v>345.20399999999995</v>
      </c>
      <c r="AY27" s="10">
        <v>345.40000000000003</v>
      </c>
    </row>
    <row r="28" spans="1:51">
      <c r="O28" s="30"/>
      <c r="V28" s="30"/>
    </row>
    <row r="29" spans="1:51">
      <c r="O29" s="30"/>
    </row>
  </sheetData>
  <mergeCells count="2">
    <mergeCell ref="A4:AJ4"/>
    <mergeCell ref="A6:A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D36"/>
  <sheetViews>
    <sheetView tabSelected="1" topLeftCell="A16" workbookViewId="0">
      <selection activeCell="C37" sqref="C37"/>
    </sheetView>
  </sheetViews>
  <sheetFormatPr defaultRowHeight="12.75"/>
  <cols>
    <col min="1" max="1" width="9.140625" style="5"/>
    <col min="2" max="4" width="17.7109375" style="5" customWidth="1"/>
    <col min="5" max="16384" width="9.140625" style="5"/>
  </cols>
  <sheetData>
    <row r="1" spans="1:4">
      <c r="A1" s="35" t="s">
        <v>69</v>
      </c>
    </row>
    <row r="2" spans="1:4">
      <c r="A2" s="5" t="s">
        <v>68</v>
      </c>
    </row>
    <row r="3" spans="1:4">
      <c r="A3" s="47" t="s">
        <v>60</v>
      </c>
      <c r="B3" s="47"/>
      <c r="C3" s="47"/>
      <c r="D3" s="47"/>
    </row>
    <row r="4" spans="1:4" ht="13.5" thickBot="1">
      <c r="A4" s="46" t="s">
        <v>67</v>
      </c>
      <c r="B4" s="46"/>
      <c r="C4" s="46"/>
      <c r="D4" s="46"/>
    </row>
    <row r="5" spans="1:4">
      <c r="A5" s="48" t="s">
        <v>43</v>
      </c>
      <c r="B5" s="26" t="s">
        <v>45</v>
      </c>
      <c r="C5" s="18" t="s">
        <v>46</v>
      </c>
      <c r="D5" s="25" t="s">
        <v>47</v>
      </c>
    </row>
    <row r="6" spans="1:4" ht="13.5" thickBot="1">
      <c r="A6" s="49"/>
      <c r="B6" s="6" t="s">
        <v>48</v>
      </c>
      <c r="C6" s="13" t="s">
        <v>49</v>
      </c>
      <c r="D6" s="23" t="s">
        <v>50</v>
      </c>
    </row>
    <row r="7" spans="1:4">
      <c r="A7" s="3">
        <v>1989</v>
      </c>
      <c r="B7" s="14">
        <v>17432.3</v>
      </c>
      <c r="C7" s="14">
        <v>4582</v>
      </c>
      <c r="D7" s="17">
        <v>3764.9</v>
      </c>
    </row>
    <row r="8" spans="1:4">
      <c r="A8" s="3">
        <v>1990</v>
      </c>
      <c r="B8" s="14">
        <v>12152.6</v>
      </c>
      <c r="C8" s="14">
        <v>2156</v>
      </c>
      <c r="D8" s="17">
        <v>1915.5</v>
      </c>
    </row>
    <row r="9" spans="1:4">
      <c r="A9" s="3">
        <v>1991</v>
      </c>
      <c r="B9" s="14">
        <v>12347.4</v>
      </c>
      <c r="C9" s="14">
        <v>619.6</v>
      </c>
      <c r="D9" s="17">
        <v>1581.8</v>
      </c>
    </row>
    <row r="10" spans="1:4">
      <c r="A10" s="3">
        <v>1992</v>
      </c>
      <c r="B10" s="14">
        <v>8441.1</v>
      </c>
      <c r="C10" s="14">
        <v>703.4</v>
      </c>
      <c r="D10" s="17">
        <v>1424</v>
      </c>
    </row>
    <row r="11" spans="1:4">
      <c r="A11" s="3">
        <v>1993</v>
      </c>
      <c r="B11" s="14">
        <v>10922.5</v>
      </c>
      <c r="C11" s="14">
        <v>2018.8</v>
      </c>
      <c r="D11" s="17">
        <v>9833.4</v>
      </c>
    </row>
    <row r="12" spans="1:4">
      <c r="A12" s="3">
        <v>1994</v>
      </c>
      <c r="B12" s="14">
        <v>11807.8</v>
      </c>
      <c r="C12" s="14" t="s">
        <v>44</v>
      </c>
      <c r="D12" s="17">
        <v>1512.1</v>
      </c>
    </row>
    <row r="13" spans="1:4">
      <c r="A13" s="3">
        <v>1995</v>
      </c>
      <c r="B13" s="14">
        <v>17113.400000000001</v>
      </c>
      <c r="C13" s="14">
        <v>1659</v>
      </c>
      <c r="D13" s="17">
        <v>1819.9</v>
      </c>
    </row>
    <row r="14" spans="1:4">
      <c r="A14" s="3">
        <v>1996</v>
      </c>
      <c r="B14" s="14">
        <v>8570.5</v>
      </c>
      <c r="C14" s="14">
        <v>1000</v>
      </c>
      <c r="D14" s="17">
        <v>947.1</v>
      </c>
    </row>
    <row r="15" spans="1:4">
      <c r="A15" s="3">
        <v>1997</v>
      </c>
      <c r="B15" s="14">
        <v>9779.7000000000007</v>
      </c>
      <c r="C15" s="14">
        <v>2900</v>
      </c>
      <c r="D15" s="17">
        <v>1365.4</v>
      </c>
    </row>
    <row r="16" spans="1:4">
      <c r="A16" s="3">
        <v>1998</v>
      </c>
      <c r="B16" s="14">
        <v>11754.9</v>
      </c>
      <c r="C16" s="14">
        <v>1600</v>
      </c>
      <c r="D16" s="17">
        <v>2322.4</v>
      </c>
    </row>
    <row r="17" spans="1:4">
      <c r="A17" s="3">
        <v>1999</v>
      </c>
      <c r="B17" s="14">
        <v>15020</v>
      </c>
      <c r="C17" s="14">
        <v>1300</v>
      </c>
      <c r="D17" s="17">
        <v>2810.1</v>
      </c>
    </row>
    <row r="18" spans="1:4">
      <c r="A18" s="3">
        <v>2000</v>
      </c>
      <c r="B18" s="14">
        <v>9718</v>
      </c>
      <c r="C18" s="14">
        <v>1800</v>
      </c>
      <c r="D18" s="17">
        <v>2949.4</v>
      </c>
    </row>
    <row r="19" spans="1:4">
      <c r="A19" s="3">
        <v>2001</v>
      </c>
      <c r="B19" s="14">
        <v>17540.400000000001</v>
      </c>
      <c r="C19" s="40"/>
      <c r="D19" s="17">
        <v>3021.7</v>
      </c>
    </row>
    <row r="20" spans="1:4">
      <c r="A20" s="3">
        <v>2002</v>
      </c>
      <c r="B20" s="14">
        <v>12950</v>
      </c>
      <c r="C20" s="40"/>
      <c r="D20" s="17">
        <v>4113.1000000000004</v>
      </c>
    </row>
    <row r="21" spans="1:4">
      <c r="A21" s="4">
        <v>2003</v>
      </c>
      <c r="B21" s="17">
        <v>22407.3</v>
      </c>
      <c r="C21" s="40"/>
      <c r="D21" s="17">
        <v>4225.3</v>
      </c>
    </row>
    <row r="22" spans="1:4">
      <c r="A22" s="3">
        <v>2004</v>
      </c>
      <c r="B22" s="34">
        <v>20292.7</v>
      </c>
      <c r="C22" s="14">
        <v>319.8</v>
      </c>
      <c r="D22" s="34">
        <v>4874.3</v>
      </c>
    </row>
    <row r="23" spans="1:4">
      <c r="A23" s="4">
        <v>2005</v>
      </c>
      <c r="B23" s="34">
        <v>19156.5</v>
      </c>
      <c r="C23" s="14">
        <v>124</v>
      </c>
      <c r="D23" s="34">
        <v>4268.8</v>
      </c>
    </row>
    <row r="24" spans="1:4">
      <c r="A24" s="3">
        <v>2006</v>
      </c>
      <c r="B24" s="34">
        <v>39455</v>
      </c>
      <c r="C24" s="17">
        <v>124.5</v>
      </c>
      <c r="D24" s="34">
        <v>5576.9</v>
      </c>
    </row>
    <row r="25" spans="1:4">
      <c r="A25" s="4">
        <v>2007</v>
      </c>
      <c r="B25" s="34">
        <v>29202.1</v>
      </c>
      <c r="C25" s="34">
        <v>130</v>
      </c>
      <c r="D25" s="34">
        <v>5529.7</v>
      </c>
    </row>
    <row r="26" spans="1:4">
      <c r="A26" s="3">
        <v>2008</v>
      </c>
      <c r="B26" s="34">
        <v>38696.699999999997</v>
      </c>
      <c r="C26" s="34">
        <v>40</v>
      </c>
      <c r="D26" s="34">
        <v>6852.4</v>
      </c>
    </row>
    <row r="27" spans="1:4">
      <c r="A27" s="4">
        <v>2009</v>
      </c>
      <c r="B27" s="34">
        <v>14491.9</v>
      </c>
      <c r="C27" s="34">
        <v>31.8</v>
      </c>
      <c r="D27" s="34">
        <v>5221.8</v>
      </c>
    </row>
    <row r="28" spans="1:4">
      <c r="A28" s="3">
        <v>2010</v>
      </c>
      <c r="B28" s="34">
        <v>31916.1</v>
      </c>
      <c r="C28" s="34">
        <v>49.2</v>
      </c>
      <c r="D28" s="34">
        <v>5330.2</v>
      </c>
    </row>
    <row r="29" spans="1:4">
      <c r="A29" s="4">
        <v>2011</v>
      </c>
      <c r="B29" s="5">
        <v>32990</v>
      </c>
      <c r="C29" s="41">
        <v>316</v>
      </c>
      <c r="D29" s="5">
        <v>6372.2</v>
      </c>
    </row>
    <row r="30" spans="1:4">
      <c r="A30" s="3">
        <v>2012</v>
      </c>
      <c r="B30" s="5">
        <v>32833.9</v>
      </c>
      <c r="C30" s="41">
        <v>314.60000000000002</v>
      </c>
      <c r="D30" s="5">
        <v>5289.5</v>
      </c>
    </row>
    <row r="31" spans="1:4">
      <c r="A31" s="4">
        <v>2013</v>
      </c>
      <c r="B31" s="5">
        <v>35246.800000000003</v>
      </c>
      <c r="C31" s="41">
        <v>11.8</v>
      </c>
      <c r="D31" s="5">
        <v>5057.3</v>
      </c>
    </row>
    <row r="32" spans="1:4">
      <c r="A32" s="4">
        <v>2014</v>
      </c>
      <c r="B32" s="38">
        <v>40045.5</v>
      </c>
      <c r="C32" s="42">
        <v>248.1</v>
      </c>
      <c r="D32" s="38">
        <v>6529</v>
      </c>
    </row>
    <row r="33" spans="1:4">
      <c r="A33" s="4">
        <v>2015</v>
      </c>
      <c r="B33" s="38">
        <v>32242.2</v>
      </c>
      <c r="C33" s="42">
        <v>3929.1</v>
      </c>
      <c r="D33" s="38">
        <v>7200</v>
      </c>
    </row>
    <row r="34" spans="1:4">
      <c r="A34" s="4">
        <v>2016</v>
      </c>
      <c r="B34" s="38">
        <v>35083.4</v>
      </c>
      <c r="C34" s="42">
        <v>508.7</v>
      </c>
      <c r="D34" s="38">
        <v>5121</v>
      </c>
    </row>
    <row r="35" spans="1:4">
      <c r="A35" s="4">
        <v>2017</v>
      </c>
      <c r="B35" s="38">
        <v>32604.2</v>
      </c>
      <c r="C35" s="42">
        <v>485.6</v>
      </c>
      <c r="D35" s="38">
        <v>7059.2</v>
      </c>
    </row>
    <row r="36" spans="1:4" ht="13.5" thickBot="1">
      <c r="A36" s="39">
        <v>2018</v>
      </c>
      <c r="B36" s="29">
        <v>38277.03</v>
      </c>
      <c r="C36" s="43">
        <v>652.4</v>
      </c>
      <c r="D36" s="29">
        <v>15076.770000000002</v>
      </c>
    </row>
  </sheetData>
  <mergeCells count="3">
    <mergeCell ref="A3:D3"/>
    <mergeCell ref="A4:D4"/>
    <mergeCell ref="A5:A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3.3.37</vt:lpstr>
      <vt:lpstr>3.3.38</vt:lpstr>
      <vt:lpstr>3.3.39</vt:lpstr>
      <vt:lpstr>3.3.41</vt:lpstr>
      <vt:lpstr>3.3.42</vt:lpstr>
      <vt:lpstr>3.3.43</vt:lpstr>
      <vt:lpstr>3.3.44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Enkhbaatar</cp:lastModifiedBy>
  <cp:lastPrinted>2011-05-13T00:40:10Z</cp:lastPrinted>
  <dcterms:created xsi:type="dcterms:W3CDTF">2010-05-13T01:38:38Z</dcterms:created>
  <dcterms:modified xsi:type="dcterms:W3CDTF">2019-03-31T09:45:38Z</dcterms:modified>
</cp:coreProperties>
</file>