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4175" windowHeight="7875" activeTab="6"/>
  </bookViews>
  <sheets>
    <sheet name="total" sheetId="2" r:id="rId1"/>
    <sheet name="bugd mal sumaar_dun" sheetId="4" r:id="rId2"/>
    <sheet name="temee" sheetId="5" r:id="rId3"/>
    <sheet name="aduu" sheetId="6" r:id="rId4"/>
    <sheet name="uher" sheetId="7" r:id="rId5"/>
    <sheet name="honi" sheetId="8" r:id="rId6"/>
    <sheet name="yamaa" sheetId="9" r:id="rId7"/>
  </sheets>
  <calcPr calcId="124519"/>
</workbook>
</file>

<file path=xl/calcChain.xml><?xml version="1.0" encoding="utf-8"?>
<calcChain xmlns="http://schemas.openxmlformats.org/spreadsheetml/2006/main">
  <c r="B81" i="2"/>
  <c r="B80"/>
  <c r="BW4" i="9"/>
  <c r="BW4" i="8"/>
  <c r="BV4" i="7"/>
  <c r="BU4" i="6"/>
  <c r="BU4" i="5"/>
  <c r="BW4" i="4"/>
  <c r="B78" i="2"/>
  <c r="BU4" i="9"/>
  <c r="BV4"/>
  <c r="BU4" i="8"/>
  <c r="BV4"/>
  <c r="BS4" i="7"/>
  <c r="BT4"/>
  <c r="BU4"/>
  <c r="BS4" i="6"/>
  <c r="BT4"/>
  <c r="BS4" i="5"/>
  <c r="BT4"/>
  <c r="BU4" i="4"/>
  <c r="BV4"/>
  <c r="B76" i="2"/>
  <c r="B77"/>
  <c r="B55"/>
  <c r="B53"/>
  <c r="B50"/>
  <c r="AT14" i="7"/>
  <c r="AV24" i="9"/>
  <c r="AV14"/>
  <c r="AV16"/>
  <c r="AU14"/>
  <c r="AU16"/>
  <c r="AV24" i="8"/>
  <c r="AV14"/>
  <c r="AV16"/>
  <c r="AU14"/>
  <c r="AU16"/>
  <c r="AU4" s="1"/>
  <c r="AU29" s="1"/>
  <c r="AU24" i="7"/>
  <c r="AU14"/>
  <c r="AU16"/>
  <c r="AT16"/>
  <c r="AU24" i="6"/>
  <c r="AU14"/>
  <c r="AU16"/>
  <c r="AT14"/>
  <c r="AT16"/>
  <c r="AS7" i="4"/>
  <c r="AT7"/>
  <c r="AU7"/>
  <c r="AV7"/>
  <c r="AS8"/>
  <c r="AT8"/>
  <c r="AU8"/>
  <c r="AV8"/>
  <c r="AS9"/>
  <c r="AT9"/>
  <c r="AU9"/>
  <c r="AV9"/>
  <c r="AS10"/>
  <c r="AT10"/>
  <c r="AU10"/>
  <c r="AV10"/>
  <c r="AS11"/>
  <c r="AT11"/>
  <c r="AU11"/>
  <c r="AV11"/>
  <c r="AS12"/>
  <c r="AT12"/>
  <c r="AU12"/>
  <c r="AV12"/>
  <c r="AS13"/>
  <c r="AT13"/>
  <c r="AU13"/>
  <c r="AV13"/>
  <c r="AS15"/>
  <c r="AT15"/>
  <c r="AU15"/>
  <c r="AV15"/>
  <c r="AS17"/>
  <c r="AT17"/>
  <c r="AU17"/>
  <c r="AV17"/>
  <c r="AS18"/>
  <c r="AT18"/>
  <c r="AU18"/>
  <c r="AV18"/>
  <c r="AS19"/>
  <c r="AT19"/>
  <c r="AU19"/>
  <c r="AV19"/>
  <c r="AS20"/>
  <c r="AT20"/>
  <c r="AU20"/>
  <c r="AV20"/>
  <c r="AS21"/>
  <c r="AT21"/>
  <c r="AU21"/>
  <c r="AV21"/>
  <c r="AS22"/>
  <c r="AT22"/>
  <c r="AU22"/>
  <c r="AV22"/>
  <c r="AS23"/>
  <c r="AT23"/>
  <c r="AU23"/>
  <c r="AV23"/>
  <c r="AS24"/>
  <c r="AT24"/>
  <c r="AU24"/>
  <c r="AT6"/>
  <c r="AU6"/>
  <c r="AV6"/>
  <c r="AS6"/>
  <c r="AN7"/>
  <c r="AO7"/>
  <c r="AP7"/>
  <c r="AQ7"/>
  <c r="AN8"/>
  <c r="AO8"/>
  <c r="AP8"/>
  <c r="AQ8"/>
  <c r="AN9"/>
  <c r="AO9"/>
  <c r="AP9"/>
  <c r="AQ9"/>
  <c r="AN10"/>
  <c r="AO10"/>
  <c r="AP10"/>
  <c r="AQ10"/>
  <c r="AN11"/>
  <c r="AO11"/>
  <c r="AP11"/>
  <c r="AQ11"/>
  <c r="AN12"/>
  <c r="AO12"/>
  <c r="AP12"/>
  <c r="AQ12"/>
  <c r="AN13"/>
  <c r="AO13"/>
  <c r="AP13"/>
  <c r="AQ13"/>
  <c r="AN14"/>
  <c r="AO14"/>
  <c r="AN15"/>
  <c r="AO15"/>
  <c r="AP15"/>
  <c r="AN17"/>
  <c r="AO17"/>
  <c r="AP17"/>
  <c r="AN18"/>
  <c r="AO18"/>
  <c r="AP18"/>
  <c r="AQ18"/>
  <c r="AN19"/>
  <c r="AO19"/>
  <c r="AP19"/>
  <c r="AQ19"/>
  <c r="AN20"/>
  <c r="AO20"/>
  <c r="AP20"/>
  <c r="AQ20"/>
  <c r="AN21"/>
  <c r="AO21"/>
  <c r="AP21"/>
  <c r="AQ21"/>
  <c r="AN22"/>
  <c r="AO22"/>
  <c r="AP22"/>
  <c r="AQ22"/>
  <c r="AN23"/>
  <c r="AO23"/>
  <c r="AP23"/>
  <c r="AQ23"/>
  <c r="AN24"/>
  <c r="AO24"/>
  <c r="AP24"/>
  <c r="AQ24"/>
  <c r="AO6"/>
  <c r="AP6"/>
  <c r="AQ6"/>
  <c r="AN6"/>
  <c r="AR4"/>
  <c r="AT14" i="9"/>
  <c r="AT16"/>
  <c r="AS14"/>
  <c r="AS16"/>
  <c r="AQ14"/>
  <c r="AQ16"/>
  <c r="AP14"/>
  <c r="AP16"/>
  <c r="AO16"/>
  <c r="AM16"/>
  <c r="AM4" s="1"/>
  <c r="AO4"/>
  <c r="AQ4"/>
  <c r="AT14" i="8"/>
  <c r="AT16"/>
  <c r="AS14"/>
  <c r="AS16"/>
  <c r="AQ14"/>
  <c r="AQ16"/>
  <c r="AQ17"/>
  <c r="AP14"/>
  <c r="AP4" s="1"/>
  <c r="AP16"/>
  <c r="AO16"/>
  <c r="AO4" s="1"/>
  <c r="AM16"/>
  <c r="AM4" s="1"/>
  <c r="AS14" i="7"/>
  <c r="AS16"/>
  <c r="AR16"/>
  <c r="AR14"/>
  <c r="AP14"/>
  <c r="AQ14" i="4" s="1"/>
  <c r="AP17" i="7"/>
  <c r="AP16"/>
  <c r="AP15"/>
  <c r="AQ15" i="4" s="1"/>
  <c r="AO14" i="7"/>
  <c r="AO16"/>
  <c r="AN16"/>
  <c r="AN4" s="1"/>
  <c r="AM16"/>
  <c r="AU4"/>
  <c r="AQ4"/>
  <c r="AS14" i="6"/>
  <c r="AS16"/>
  <c r="AR14"/>
  <c r="AR16"/>
  <c r="AP14"/>
  <c r="AP16"/>
  <c r="AO16"/>
  <c r="AO4" s="1"/>
  <c r="AO29" s="1"/>
  <c r="AO14"/>
  <c r="AN16"/>
  <c r="AM16"/>
  <c r="AM4" s="1"/>
  <c r="AN4"/>
  <c r="AQ4"/>
  <c r="AS4" i="5"/>
  <c r="AT4"/>
  <c r="AU4"/>
  <c r="AR4"/>
  <c r="AN4"/>
  <c r="AO4"/>
  <c r="AP4"/>
  <c r="AM4"/>
  <c r="BS7" i="4"/>
  <c r="BT7"/>
  <c r="BS8"/>
  <c r="BT8"/>
  <c r="BS9"/>
  <c r="BT9"/>
  <c r="BS10"/>
  <c r="BT10"/>
  <c r="BS11"/>
  <c r="BT11"/>
  <c r="BS12"/>
  <c r="BT12"/>
  <c r="BS13"/>
  <c r="BT13"/>
  <c r="BS14"/>
  <c r="BT14"/>
  <c r="BS15"/>
  <c r="BT15"/>
  <c r="BS16"/>
  <c r="BT16"/>
  <c r="BS17"/>
  <c r="BT17"/>
  <c r="BS18"/>
  <c r="BT18"/>
  <c r="BS19"/>
  <c r="BT19"/>
  <c r="BS20"/>
  <c r="BT20"/>
  <c r="BS21"/>
  <c r="BT21"/>
  <c r="BS22"/>
  <c r="BT22"/>
  <c r="BS23"/>
  <c r="BT23"/>
  <c r="BS24"/>
  <c r="BT24"/>
  <c r="BT6"/>
  <c r="BS6"/>
  <c r="BT4" i="9"/>
  <c r="BS4"/>
  <c r="BT4" i="8"/>
  <c r="BS4"/>
  <c r="BR4" i="7"/>
  <c r="BR4" i="6"/>
  <c r="BQ4"/>
  <c r="BR4" i="5"/>
  <c r="BQ4"/>
  <c r="H24" i="8"/>
  <c r="H24" i="4" s="1"/>
  <c r="G24" i="8"/>
  <c r="G24" i="4" s="1"/>
  <c r="F24" i="8"/>
  <c r="F24" i="4" s="1"/>
  <c r="E24" i="9"/>
  <c r="E24" i="4" s="1"/>
  <c r="D24" i="9"/>
  <c r="D24" i="4" s="1"/>
  <c r="C24" i="7"/>
  <c r="C24" i="4" s="1"/>
  <c r="Q25" i="9"/>
  <c r="Q25" i="4" s="1"/>
  <c r="Q24" i="5"/>
  <c r="Q24" i="4" s="1"/>
  <c r="Q19" i="5"/>
  <c r="Q19" i="4" s="1"/>
  <c r="Q7" i="5"/>
  <c r="Q7" i="4" s="1"/>
  <c r="K26" i="8"/>
  <c r="K26" i="4" s="1"/>
  <c r="I24" i="8"/>
  <c r="I24" i="4" s="1"/>
  <c r="B7"/>
  <c r="C7"/>
  <c r="D7"/>
  <c r="E7"/>
  <c r="F7"/>
  <c r="G7"/>
  <c r="H7"/>
  <c r="I7"/>
  <c r="J7"/>
  <c r="K7"/>
  <c r="L7"/>
  <c r="N7"/>
  <c r="O7"/>
  <c r="P7"/>
  <c r="B8"/>
  <c r="C8"/>
  <c r="D8"/>
  <c r="E8"/>
  <c r="F8"/>
  <c r="G8"/>
  <c r="H8"/>
  <c r="I8"/>
  <c r="J8"/>
  <c r="K8"/>
  <c r="L8"/>
  <c r="N8"/>
  <c r="O8"/>
  <c r="P8"/>
  <c r="Q8"/>
  <c r="B9"/>
  <c r="C9"/>
  <c r="D9"/>
  <c r="E9"/>
  <c r="F9"/>
  <c r="G9"/>
  <c r="H9"/>
  <c r="I9"/>
  <c r="J9"/>
  <c r="K9"/>
  <c r="L9"/>
  <c r="N9"/>
  <c r="O9"/>
  <c r="P9"/>
  <c r="Q9"/>
  <c r="B10"/>
  <c r="C10"/>
  <c r="D10"/>
  <c r="E10"/>
  <c r="F10"/>
  <c r="G10"/>
  <c r="H10"/>
  <c r="I10"/>
  <c r="J10"/>
  <c r="K10"/>
  <c r="L10"/>
  <c r="N10"/>
  <c r="O10"/>
  <c r="P10"/>
  <c r="Q10"/>
  <c r="B11"/>
  <c r="C11"/>
  <c r="D11"/>
  <c r="E11"/>
  <c r="F11"/>
  <c r="G11"/>
  <c r="H11"/>
  <c r="I11"/>
  <c r="J11"/>
  <c r="K11"/>
  <c r="L11"/>
  <c r="N11"/>
  <c r="O11"/>
  <c r="P11"/>
  <c r="Q11"/>
  <c r="B12"/>
  <c r="C12"/>
  <c r="D12"/>
  <c r="E12"/>
  <c r="F12"/>
  <c r="G12"/>
  <c r="H12"/>
  <c r="I12"/>
  <c r="J12"/>
  <c r="K12"/>
  <c r="L12"/>
  <c r="N12"/>
  <c r="O12"/>
  <c r="P12"/>
  <c r="Q12"/>
  <c r="B13"/>
  <c r="C13"/>
  <c r="D13"/>
  <c r="E13"/>
  <c r="F13"/>
  <c r="G13"/>
  <c r="H13"/>
  <c r="I13"/>
  <c r="J13"/>
  <c r="K13"/>
  <c r="L13"/>
  <c r="N13"/>
  <c r="O13"/>
  <c r="P13"/>
  <c r="Q13"/>
  <c r="B14"/>
  <c r="C14"/>
  <c r="D14"/>
  <c r="E14"/>
  <c r="F14"/>
  <c r="G14"/>
  <c r="H14"/>
  <c r="I14"/>
  <c r="J14"/>
  <c r="K14"/>
  <c r="L14"/>
  <c r="N14"/>
  <c r="O14"/>
  <c r="P14"/>
  <c r="Q14"/>
  <c r="B15"/>
  <c r="C15"/>
  <c r="D15"/>
  <c r="E15"/>
  <c r="F15"/>
  <c r="G15"/>
  <c r="H15"/>
  <c r="I15"/>
  <c r="J15"/>
  <c r="K15"/>
  <c r="L15"/>
  <c r="N15"/>
  <c r="O15"/>
  <c r="P15"/>
  <c r="Q15"/>
  <c r="B16"/>
  <c r="C16"/>
  <c r="D16"/>
  <c r="E16"/>
  <c r="F16"/>
  <c r="G16"/>
  <c r="H16"/>
  <c r="I16"/>
  <c r="J16"/>
  <c r="K16"/>
  <c r="L16"/>
  <c r="N16"/>
  <c r="O16"/>
  <c r="P16"/>
  <c r="Q16"/>
  <c r="B17"/>
  <c r="C17"/>
  <c r="D17"/>
  <c r="E17"/>
  <c r="F17"/>
  <c r="G17"/>
  <c r="H17"/>
  <c r="I17"/>
  <c r="J17"/>
  <c r="K17"/>
  <c r="L17"/>
  <c r="N17"/>
  <c r="O17"/>
  <c r="P17"/>
  <c r="Q17"/>
  <c r="B18"/>
  <c r="C18"/>
  <c r="D18"/>
  <c r="E18"/>
  <c r="F18"/>
  <c r="G18"/>
  <c r="H18"/>
  <c r="I18"/>
  <c r="J18"/>
  <c r="K18"/>
  <c r="L18"/>
  <c r="N18"/>
  <c r="O18"/>
  <c r="P18"/>
  <c r="Q18"/>
  <c r="B19"/>
  <c r="C19"/>
  <c r="D19"/>
  <c r="E19"/>
  <c r="F19"/>
  <c r="G19"/>
  <c r="H19"/>
  <c r="I19"/>
  <c r="J19"/>
  <c r="K19"/>
  <c r="L19"/>
  <c r="N19"/>
  <c r="O19"/>
  <c r="P19"/>
  <c r="B20"/>
  <c r="C20"/>
  <c r="D20"/>
  <c r="E20"/>
  <c r="F20"/>
  <c r="G20"/>
  <c r="H20"/>
  <c r="I20"/>
  <c r="J20"/>
  <c r="K20"/>
  <c r="L20"/>
  <c r="N20"/>
  <c r="O20"/>
  <c r="P20"/>
  <c r="Q20"/>
  <c r="B21"/>
  <c r="C21"/>
  <c r="D21"/>
  <c r="E21"/>
  <c r="F21"/>
  <c r="G21"/>
  <c r="H21"/>
  <c r="I21"/>
  <c r="J21"/>
  <c r="K21"/>
  <c r="L21"/>
  <c r="N21"/>
  <c r="O21"/>
  <c r="P21"/>
  <c r="Q21"/>
  <c r="B22"/>
  <c r="C22"/>
  <c r="D22"/>
  <c r="E22"/>
  <c r="F22"/>
  <c r="G22"/>
  <c r="H22"/>
  <c r="I22"/>
  <c r="J22"/>
  <c r="K22"/>
  <c r="L22"/>
  <c r="N22"/>
  <c r="O22"/>
  <c r="P22"/>
  <c r="Q22"/>
  <c r="B23"/>
  <c r="C23"/>
  <c r="D23"/>
  <c r="E23"/>
  <c r="F23"/>
  <c r="G23"/>
  <c r="H23"/>
  <c r="I23"/>
  <c r="J23"/>
  <c r="K23"/>
  <c r="L23"/>
  <c r="N23"/>
  <c r="O23"/>
  <c r="P23"/>
  <c r="Q23"/>
  <c r="B24"/>
  <c r="J24"/>
  <c r="K24"/>
  <c r="L24"/>
  <c r="N24"/>
  <c r="O24"/>
  <c r="P24"/>
  <c r="B25"/>
  <c r="C25"/>
  <c r="D25"/>
  <c r="E25"/>
  <c r="F25"/>
  <c r="G25"/>
  <c r="H25"/>
  <c r="I25"/>
  <c r="J25"/>
  <c r="K25"/>
  <c r="L25"/>
  <c r="N25"/>
  <c r="O25"/>
  <c r="P25"/>
  <c r="B26"/>
  <c r="C26"/>
  <c r="D26"/>
  <c r="E26"/>
  <c r="F26"/>
  <c r="G26"/>
  <c r="H26"/>
  <c r="I26"/>
  <c r="J26"/>
  <c r="L26"/>
  <c r="N26"/>
  <c r="O26"/>
  <c r="P26"/>
  <c r="Q26"/>
  <c r="B27"/>
  <c r="C27"/>
  <c r="D27"/>
  <c r="E27"/>
  <c r="F27"/>
  <c r="G27"/>
  <c r="H27"/>
  <c r="I27"/>
  <c r="J27"/>
  <c r="K27"/>
  <c r="L27"/>
  <c r="N27"/>
  <c r="O27"/>
  <c r="P27"/>
  <c r="Q27"/>
  <c r="C6"/>
  <c r="D6"/>
  <c r="E6"/>
  <c r="F6"/>
  <c r="G6"/>
  <c r="H6"/>
  <c r="I6"/>
  <c r="J6"/>
  <c r="K6"/>
  <c r="L6"/>
  <c r="N6"/>
  <c r="O6"/>
  <c r="P6"/>
  <c r="Q6"/>
  <c r="B6"/>
  <c r="B18" i="2"/>
  <c r="AT14" i="4" l="1"/>
  <c r="AT4" s="1"/>
  <c r="AS14"/>
  <c r="AR4" i="6"/>
  <c r="AN16" i="4"/>
  <c r="AP14"/>
  <c r="AP4" s="1"/>
  <c r="AS4" i="9"/>
  <c r="AM4" i="7"/>
  <c r="AP16" i="4"/>
  <c r="AQ17"/>
  <c r="AV14"/>
  <c r="AV16"/>
  <c r="BT4"/>
  <c r="AS4" i="6"/>
  <c r="AS4" i="7"/>
  <c r="AO16" i="4"/>
  <c r="AO4" s="1"/>
  <c r="AQ16"/>
  <c r="AQ4" s="1"/>
  <c r="AS16"/>
  <c r="AP4" i="9"/>
  <c r="AT16" i="4"/>
  <c r="AQ4" i="8"/>
  <c r="AV4"/>
  <c r="AV24" i="4"/>
  <c r="AV4" s="1"/>
  <c r="AP4" i="7"/>
  <c r="AV4" i="9"/>
  <c r="AU4"/>
  <c r="AU29" s="1"/>
  <c r="AU14" i="4"/>
  <c r="AT4" i="7"/>
  <c r="AU16" i="4"/>
  <c r="AU4" i="6"/>
  <c r="AT4"/>
  <c r="AN4" i="4"/>
  <c r="AT4" i="9"/>
  <c r="AT4" i="8"/>
  <c r="AS4"/>
  <c r="AR4" i="7"/>
  <c r="AO4"/>
  <c r="AP4" i="6"/>
  <c r="Q4" i="4"/>
  <c r="P4"/>
  <c r="K4"/>
  <c r="BS4"/>
  <c r="J4"/>
  <c r="Q4" i="9"/>
  <c r="P4"/>
  <c r="O4"/>
  <c r="M4"/>
  <c r="L4"/>
  <c r="K4"/>
  <c r="J4"/>
  <c r="I4"/>
  <c r="H4"/>
  <c r="G4"/>
  <c r="F4"/>
  <c r="E4"/>
  <c r="D4"/>
  <c r="C4"/>
  <c r="B4"/>
  <c r="Q4" i="8"/>
  <c r="P4"/>
  <c r="O4"/>
  <c r="M4"/>
  <c r="L4"/>
  <c r="K4"/>
  <c r="J4"/>
  <c r="I4"/>
  <c r="H4"/>
  <c r="G4"/>
  <c r="F4"/>
  <c r="E4"/>
  <c r="D4"/>
  <c r="C4"/>
  <c r="B4"/>
  <c r="P4" i="7"/>
  <c r="O4"/>
  <c r="N4"/>
  <c r="M4"/>
  <c r="L4"/>
  <c r="K4"/>
  <c r="J4"/>
  <c r="I4"/>
  <c r="H4"/>
  <c r="G4"/>
  <c r="F4"/>
  <c r="E4"/>
  <c r="D4"/>
  <c r="C4"/>
  <c r="B4"/>
  <c r="Q4" i="6"/>
  <c r="O4"/>
  <c r="N4"/>
  <c r="M4"/>
  <c r="L4"/>
  <c r="K4"/>
  <c r="J4"/>
  <c r="I4"/>
  <c r="H4"/>
  <c r="G4"/>
  <c r="F4"/>
  <c r="E4"/>
  <c r="D4"/>
  <c r="C4"/>
  <c r="B4"/>
  <c r="Q4" i="5"/>
  <c r="O4"/>
  <c r="N4"/>
  <c r="M4"/>
  <c r="L4"/>
  <c r="K4"/>
  <c r="J4"/>
  <c r="I4"/>
  <c r="H4"/>
  <c r="G4"/>
  <c r="F4"/>
  <c r="E4"/>
  <c r="D4"/>
  <c r="C4"/>
  <c r="B4"/>
  <c r="C4" i="4"/>
  <c r="D4"/>
  <c r="E4"/>
  <c r="F4"/>
  <c r="G4"/>
  <c r="H4"/>
  <c r="I4"/>
  <c r="L4"/>
  <c r="N4"/>
  <c r="O4"/>
  <c r="B4"/>
  <c r="B75" i="2"/>
  <c r="B74"/>
  <c r="B5"/>
  <c r="B6"/>
  <c r="B7"/>
  <c r="B8"/>
  <c r="B9"/>
  <c r="B10"/>
  <c r="B11"/>
  <c r="B12"/>
  <c r="B13"/>
  <c r="B14"/>
  <c r="B15"/>
  <c r="B16"/>
  <c r="B4"/>
  <c r="AK16" i="9"/>
  <c r="AK4" s="1"/>
  <c r="AJ16"/>
  <c r="AJ4" s="1"/>
  <c r="AI16"/>
  <c r="AH16"/>
  <c r="AH4" s="1"/>
  <c r="AG4"/>
  <c r="AI4"/>
  <c r="AF16"/>
  <c r="AF4" s="1"/>
  <c r="AE16"/>
  <c r="AD16"/>
  <c r="AD4" s="1"/>
  <c r="AB4"/>
  <c r="AC4"/>
  <c r="AE4"/>
  <c r="V4"/>
  <c r="W4"/>
  <c r="X4"/>
  <c r="Y4"/>
  <c r="Z4"/>
  <c r="S4"/>
  <c r="T4"/>
  <c r="U4"/>
  <c r="R4"/>
  <c r="AK16" i="8"/>
  <c r="AK4" s="1"/>
  <c r="AJ16"/>
  <c r="AI16"/>
  <c r="AI4" s="1"/>
  <c r="AH16"/>
  <c r="AH4" s="1"/>
  <c r="AG4"/>
  <c r="AJ4"/>
  <c r="AF16"/>
  <c r="AF4" s="1"/>
  <c r="AE16"/>
  <c r="AD16"/>
  <c r="AD4" s="1"/>
  <c r="AC16"/>
  <c r="AC4" s="1"/>
  <c r="AB4"/>
  <c r="AE4"/>
  <c r="V4"/>
  <c r="W4"/>
  <c r="X4"/>
  <c r="Y4"/>
  <c r="Z4"/>
  <c r="S4"/>
  <c r="T4"/>
  <c r="U4"/>
  <c r="R4"/>
  <c r="AK16" i="7"/>
  <c r="AJ16"/>
  <c r="AJ4" s="1"/>
  <c r="AI16"/>
  <c r="AH16"/>
  <c r="AH4" s="1"/>
  <c r="AF4"/>
  <c r="AI4"/>
  <c r="AK4"/>
  <c r="AE16"/>
  <c r="AE4" s="1"/>
  <c r="AD16"/>
  <c r="AD4" s="1"/>
  <c r="AC16"/>
  <c r="AC4" s="1"/>
  <c r="AA4"/>
  <c r="AB16"/>
  <c r="AB4" s="1"/>
  <c r="V4"/>
  <c r="W4"/>
  <c r="X4"/>
  <c r="Y4"/>
  <c r="Z4"/>
  <c r="S4"/>
  <c r="T4"/>
  <c r="U4"/>
  <c r="R4"/>
  <c r="AK16" i="6"/>
  <c r="AK4" s="1"/>
  <c r="AI16"/>
  <c r="AH16"/>
  <c r="AH4" s="1"/>
  <c r="AG4"/>
  <c r="AI4"/>
  <c r="AJ4"/>
  <c r="AF16"/>
  <c r="AD16"/>
  <c r="AD4" s="1"/>
  <c r="AC16"/>
  <c r="AB16"/>
  <c r="AB4" s="1"/>
  <c r="AA4"/>
  <c r="AC4"/>
  <c r="AF4"/>
  <c r="V4"/>
  <c r="W4"/>
  <c r="X4"/>
  <c r="Y4"/>
  <c r="Z4"/>
  <c r="S4"/>
  <c r="T4"/>
  <c r="U4"/>
  <c r="R4"/>
  <c r="AG4" i="5"/>
  <c r="AH4"/>
  <c r="AI4"/>
  <c r="AJ4"/>
  <c r="AK4"/>
  <c r="AB4"/>
  <c r="AC4"/>
  <c r="AD4"/>
  <c r="AF4"/>
  <c r="AA4"/>
  <c r="S4"/>
  <c r="T4"/>
  <c r="U4"/>
  <c r="V4"/>
  <c r="W4"/>
  <c r="X4"/>
  <c r="Y4"/>
  <c r="Z4"/>
  <c r="R4"/>
  <c r="AL16" i="4"/>
  <c r="AJ16"/>
  <c r="AJ4" s="1"/>
  <c r="AI16"/>
  <c r="AI4" s="1"/>
  <c r="AH16"/>
  <c r="AH4" s="1"/>
  <c r="AL4"/>
  <c r="AG4"/>
  <c r="AF16"/>
  <c r="AF4" s="1"/>
  <c r="Z4"/>
  <c r="AA4"/>
  <c r="AB4"/>
  <c r="AE16"/>
  <c r="AE4" s="1"/>
  <c r="AD16"/>
  <c r="AD4" s="1"/>
  <c r="AC16"/>
  <c r="AC4" s="1"/>
  <c r="T4"/>
  <c r="U4"/>
  <c r="V4"/>
  <c r="W4"/>
  <c r="X4"/>
  <c r="S4"/>
  <c r="R4"/>
  <c r="BR4" i="9"/>
  <c r="BR4" i="8"/>
  <c r="BQ4" i="7"/>
  <c r="BP4" i="6"/>
  <c r="BP4" i="5"/>
  <c r="BR4" i="4"/>
  <c r="BM4" i="9"/>
  <c r="BN4"/>
  <c r="BO4"/>
  <c r="BP4"/>
  <c r="BQ4"/>
  <c r="BL4"/>
  <c r="BM4" i="8"/>
  <c r="BN4"/>
  <c r="BO4"/>
  <c r="BP4"/>
  <c r="BQ4"/>
  <c r="BL4"/>
  <c r="BK4" i="7"/>
  <c r="BL4"/>
  <c r="BN4"/>
  <c r="BO4"/>
  <c r="BP4"/>
  <c r="BJ4"/>
  <c r="BK4" i="6"/>
  <c r="BL4"/>
  <c r="BM4"/>
  <c r="BN4"/>
  <c r="BO4"/>
  <c r="BJ4"/>
  <c r="BK4" i="5"/>
  <c r="BL4"/>
  <c r="BM4"/>
  <c r="BN4"/>
  <c r="BO4"/>
  <c r="BJ4"/>
  <c r="BM4" i="4"/>
  <c r="BN4"/>
  <c r="BO4"/>
  <c r="BP4"/>
  <c r="BQ4"/>
  <c r="BL4"/>
  <c r="AS4" l="1"/>
  <c r="AU4"/>
  <c r="B51" i="2"/>
</calcChain>
</file>

<file path=xl/sharedStrings.xml><?xml version="1.0" encoding="utf-8"?>
<sst xmlns="http://schemas.openxmlformats.org/spreadsheetml/2006/main" count="797" uniqueCount="45">
  <si>
    <t>Îí</t>
  </si>
  <si>
    <t>Á¿ãä</t>
  </si>
  <si>
    <t>Òýìýý</t>
  </si>
  <si>
    <t>Àäóó</t>
  </si>
  <si>
    <t>¯õýð</t>
  </si>
  <si>
    <t>Õîíü</t>
  </si>
  <si>
    <t>ßìàà</t>
  </si>
  <si>
    <t>ßìàà/Goat</t>
  </si>
  <si>
    <t>Ñóì</t>
  </si>
  <si>
    <t>Á¿ãä/ Total</t>
  </si>
  <si>
    <t>Ä¿í</t>
  </si>
  <si>
    <t xml:space="preserve">         Òýìýý/Camel</t>
  </si>
  <si>
    <t xml:space="preserve">         Àäóó/Horse</t>
  </si>
  <si>
    <t xml:space="preserve">         ¯õýð/Cattle</t>
  </si>
  <si>
    <t xml:space="preserve">         Õîíü/Sheep</t>
  </si>
  <si>
    <t xml:space="preserve"> </t>
  </si>
  <si>
    <t>станц</t>
  </si>
  <si>
    <t>алдуул</t>
  </si>
  <si>
    <t>Төвийн хороо</t>
  </si>
  <si>
    <t>Áàÿí-ªíäºð</t>
  </si>
  <si>
    <t>Á¿ðä</t>
  </si>
  <si>
    <t>Áàò-ªëçèé</t>
  </si>
  <si>
    <t>ÁÁ-Óëààí</t>
  </si>
  <si>
    <t xml:space="preserve">Áàÿíãîë </t>
  </si>
  <si>
    <t>Ãó÷èí-Óñ</t>
  </si>
  <si>
    <t>Åñºíç¿éë</t>
  </si>
  <si>
    <t>ªëçèéò</t>
  </si>
  <si>
    <t>ÇÁ-Óëààí</t>
  </si>
  <si>
    <t>Áîãä</t>
  </si>
  <si>
    <t>Íàðèéíòýýë</t>
  </si>
  <si>
    <t>Ñàíò</t>
  </si>
  <si>
    <t>Òàðàãò</t>
  </si>
  <si>
    <t>Òºãðºã</t>
  </si>
  <si>
    <t>Óÿíãà</t>
  </si>
  <si>
    <t>Õàéðõàíäóëààí</t>
  </si>
  <si>
    <t>Õóæèðò</t>
  </si>
  <si>
    <t>Õàðõîðèí</t>
  </si>
  <si>
    <t>Àðâàéõýýð</t>
  </si>
  <si>
    <t>Нийт мàëûí òîî, ìÿí.òîë</t>
  </si>
  <si>
    <t>Ìàëûí òîî, ñóìààð, òîëãîéãîîð /нийт дүн/</t>
  </si>
  <si>
    <t>Ìàëûí òîî, ñóìààð,òîëãîéãîîð /тэмээ/</t>
  </si>
  <si>
    <t>Ìàëûí òîî, ñóìààð, òîëãîéãîîð /адуу/</t>
  </si>
  <si>
    <t>Ìàëûí òîî, ñóìààð, òîëãîéãîîð /үхэр/</t>
  </si>
  <si>
    <t>Ìàëûí òîî, ñóìààð, òîëãîéãîîð /хонь/</t>
  </si>
  <si>
    <t>Ìàëûí òîî, ñóìààð, òîëãîéãîîð /ямаа/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</si>
</sst>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 Mon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1" xfId="0" applyFont="1" applyBorder="1"/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horizontal="right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/>
    <xf numFmtId="0" fontId="4" fillId="0" borderId="1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164" fontId="2" fillId="0" borderId="0" xfId="0" applyNumberFormat="1" applyFont="1"/>
    <xf numFmtId="164" fontId="2" fillId="0" borderId="0" xfId="0" applyNumberFormat="1" applyFont="1" applyFill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7" fillId="0" borderId="0" xfId="0" applyFont="1"/>
    <xf numFmtId="0" fontId="6" fillId="0" borderId="7" xfId="0" applyFont="1" applyBorder="1" applyAlignment="1">
      <alignment horizontal="center"/>
    </xf>
    <xf numFmtId="0" fontId="4" fillId="0" borderId="3" xfId="0" applyFont="1" applyBorder="1"/>
    <xf numFmtId="0" fontId="4" fillId="0" borderId="2" xfId="0" applyFont="1" applyBorder="1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81"/>
  <sheetViews>
    <sheetView topLeftCell="A77" workbookViewId="0">
      <selection activeCell="A81" sqref="A81"/>
    </sheetView>
  </sheetViews>
  <sheetFormatPr defaultRowHeight="15.75" customHeight="1"/>
  <cols>
    <col min="1" max="1" width="11.140625" style="1" customWidth="1"/>
    <col min="2" max="7" width="12.5703125" style="1" customWidth="1"/>
    <col min="8" max="16384" width="9.140625" style="1"/>
  </cols>
  <sheetData>
    <row r="1" spans="1:7" ht="15.75" customHeight="1">
      <c r="A1" s="40" t="s">
        <v>38</v>
      </c>
      <c r="B1" s="40"/>
      <c r="C1" s="40"/>
      <c r="D1" s="40"/>
      <c r="E1" s="40"/>
      <c r="F1" s="40"/>
      <c r="G1" s="40"/>
    </row>
    <row r="2" spans="1:7" ht="15.75" customHeight="1" thickBot="1"/>
    <row r="3" spans="1:7" ht="15.75" customHeight="1" thickBo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ht="15.75" customHeight="1">
      <c r="A4" s="3">
        <v>1930</v>
      </c>
      <c r="B4" s="4">
        <f>+C4+D4+E4+F4+G4</f>
        <v>2321.6</v>
      </c>
      <c r="C4" s="4">
        <v>77.599999999999994</v>
      </c>
      <c r="D4" s="4">
        <v>188.1</v>
      </c>
      <c r="E4" s="4">
        <v>120.5</v>
      </c>
      <c r="F4" s="4">
        <v>1668.8</v>
      </c>
      <c r="G4" s="4">
        <v>266.60000000000002</v>
      </c>
    </row>
    <row r="5" spans="1:7" ht="15.75" customHeight="1">
      <c r="A5" s="3">
        <v>1934</v>
      </c>
      <c r="B5" s="4">
        <f t="shared" ref="B5:B16" si="0">+C5+D5+E5+F5+G5</f>
        <v>1879.2000000000003</v>
      </c>
      <c r="C5" s="4">
        <v>63.2</v>
      </c>
      <c r="D5" s="4">
        <v>127.1</v>
      </c>
      <c r="E5" s="4">
        <v>114.6</v>
      </c>
      <c r="F5" s="4">
        <v>1205.4000000000001</v>
      </c>
      <c r="G5" s="4">
        <v>368.9</v>
      </c>
    </row>
    <row r="6" spans="1:7" ht="15.75" customHeight="1">
      <c r="A6" s="3">
        <v>1939</v>
      </c>
      <c r="B6" s="4">
        <f t="shared" si="0"/>
        <v>2689.1</v>
      </c>
      <c r="C6" s="4">
        <v>108.6</v>
      </c>
      <c r="D6" s="4">
        <v>217.2</v>
      </c>
      <c r="E6" s="4">
        <v>183</v>
      </c>
      <c r="F6" s="4">
        <v>1843.7</v>
      </c>
      <c r="G6" s="4">
        <v>336.6</v>
      </c>
    </row>
    <row r="7" spans="1:7" ht="15.75" customHeight="1">
      <c r="A7" s="3">
        <v>1945</v>
      </c>
      <c r="B7" s="4">
        <f t="shared" si="0"/>
        <v>1581.4</v>
      </c>
      <c r="C7" s="4">
        <v>67.2</v>
      </c>
      <c r="D7" s="4">
        <v>152.9</v>
      </c>
      <c r="E7" s="4">
        <v>110</v>
      </c>
      <c r="F7" s="4">
        <v>1015.8</v>
      </c>
      <c r="G7" s="4">
        <v>235.5</v>
      </c>
    </row>
    <row r="8" spans="1:7" ht="15.75" customHeight="1">
      <c r="A8" s="3">
        <v>1946</v>
      </c>
      <c r="B8" s="4">
        <f t="shared" si="0"/>
        <v>1669.3</v>
      </c>
      <c r="C8" s="4">
        <v>69.7</v>
      </c>
      <c r="D8" s="4">
        <v>157.30000000000001</v>
      </c>
      <c r="E8" s="4">
        <v>112</v>
      </c>
      <c r="F8" s="4">
        <v>1059.0999999999999</v>
      </c>
      <c r="G8" s="4">
        <v>271.2</v>
      </c>
    </row>
    <row r="9" spans="1:7" ht="15.75" customHeight="1">
      <c r="A9" s="3">
        <v>1947</v>
      </c>
      <c r="B9" s="4">
        <f t="shared" si="0"/>
        <v>1708</v>
      </c>
      <c r="C9" s="4">
        <v>77.2</v>
      </c>
      <c r="D9" s="4">
        <v>171.9</v>
      </c>
      <c r="E9" s="4">
        <v>117.4</v>
      </c>
      <c r="F9" s="4">
        <v>1039.4000000000001</v>
      </c>
      <c r="G9" s="4">
        <v>302.10000000000002</v>
      </c>
    </row>
    <row r="10" spans="1:7" ht="15.75" customHeight="1">
      <c r="A10" s="3">
        <v>1948</v>
      </c>
      <c r="B10" s="4">
        <f t="shared" si="0"/>
        <v>1741.3</v>
      </c>
      <c r="C10" s="4">
        <v>81.900000000000006</v>
      </c>
      <c r="D10" s="4">
        <v>172</v>
      </c>
      <c r="E10" s="4">
        <v>116.8</v>
      </c>
      <c r="F10" s="4">
        <v>1038.0999999999999</v>
      </c>
      <c r="G10" s="4">
        <v>332.5</v>
      </c>
    </row>
    <row r="11" spans="1:7" ht="15.75" customHeight="1">
      <c r="A11" s="3">
        <v>1949</v>
      </c>
      <c r="B11" s="4">
        <f t="shared" si="0"/>
        <v>1854.8000000000002</v>
      </c>
      <c r="C11" s="4">
        <v>88.2</v>
      </c>
      <c r="D11" s="4">
        <v>188.5</v>
      </c>
      <c r="E11" s="4">
        <v>119.7</v>
      </c>
      <c r="F11" s="4">
        <v>1088.9000000000001</v>
      </c>
      <c r="G11" s="4">
        <v>369.5</v>
      </c>
    </row>
    <row r="12" spans="1:7" ht="15.75" customHeight="1">
      <c r="A12" s="3">
        <v>1950</v>
      </c>
      <c r="B12" s="4">
        <f t="shared" si="0"/>
        <v>1787.1999999999998</v>
      </c>
      <c r="C12" s="4">
        <v>83.8</v>
      </c>
      <c r="D12" s="4">
        <v>185.2</v>
      </c>
      <c r="E12" s="4">
        <v>118.7</v>
      </c>
      <c r="F12" s="4">
        <v>1037.0999999999999</v>
      </c>
      <c r="G12" s="4">
        <v>362.4</v>
      </c>
    </row>
    <row r="13" spans="1:7" ht="15.75" customHeight="1">
      <c r="A13" s="3">
        <v>1951</v>
      </c>
      <c r="B13" s="4">
        <f t="shared" si="0"/>
        <v>1737.4</v>
      </c>
      <c r="C13" s="4">
        <v>79.8</v>
      </c>
      <c r="D13" s="4">
        <v>189.2</v>
      </c>
      <c r="E13" s="4">
        <v>114.9</v>
      </c>
      <c r="F13" s="4">
        <v>995.9</v>
      </c>
      <c r="G13" s="4">
        <v>357.6</v>
      </c>
    </row>
    <row r="14" spans="1:7" ht="15.75" customHeight="1">
      <c r="A14" s="3">
        <v>1952</v>
      </c>
      <c r="B14" s="4">
        <f t="shared" si="0"/>
        <v>1683.4</v>
      </c>
      <c r="C14" s="4">
        <v>77.900000000000006</v>
      </c>
      <c r="D14" s="4">
        <v>190.3</v>
      </c>
      <c r="E14" s="4">
        <v>107.3</v>
      </c>
      <c r="F14" s="4">
        <v>956.8</v>
      </c>
      <c r="G14" s="4">
        <v>351.1</v>
      </c>
    </row>
    <row r="15" spans="1:7" ht="15.75" customHeight="1">
      <c r="A15" s="3">
        <v>1953</v>
      </c>
      <c r="B15" s="4">
        <f t="shared" si="0"/>
        <v>1532.2</v>
      </c>
      <c r="C15" s="4">
        <v>72.7</v>
      </c>
      <c r="D15" s="4">
        <v>176.6</v>
      </c>
      <c r="E15" s="4">
        <v>98.1</v>
      </c>
      <c r="F15" s="4">
        <v>871.6</v>
      </c>
      <c r="G15" s="4">
        <v>313.2</v>
      </c>
    </row>
    <row r="16" spans="1:7" ht="15.75" customHeight="1">
      <c r="A16" s="3">
        <v>1954</v>
      </c>
      <c r="B16" s="4">
        <f t="shared" si="0"/>
        <v>1587.8</v>
      </c>
      <c r="C16" s="4">
        <v>74</v>
      </c>
      <c r="D16" s="4">
        <v>188</v>
      </c>
      <c r="E16" s="4">
        <v>98.6</v>
      </c>
      <c r="F16" s="4">
        <v>877.5</v>
      </c>
      <c r="G16" s="4">
        <v>349.7</v>
      </c>
    </row>
    <row r="17" spans="1:7" ht="15.75" customHeight="1">
      <c r="A17" s="3">
        <v>1955</v>
      </c>
      <c r="B17" s="4">
        <v>1648.6</v>
      </c>
      <c r="C17" s="4">
        <v>78.099999999999994</v>
      </c>
      <c r="D17" s="4">
        <v>195</v>
      </c>
      <c r="E17" s="4">
        <v>103.2</v>
      </c>
      <c r="F17" s="4">
        <v>903.3</v>
      </c>
      <c r="G17" s="4">
        <v>369</v>
      </c>
    </row>
    <row r="18" spans="1:7" ht="15.75" customHeight="1">
      <c r="A18" s="3">
        <v>1956</v>
      </c>
      <c r="B18" s="4">
        <f>+C18+D18+E18+F18+G18</f>
        <v>1804.9</v>
      </c>
      <c r="C18" s="4">
        <v>80.3</v>
      </c>
      <c r="D18" s="4">
        <v>207.1</v>
      </c>
      <c r="E18" s="4">
        <v>115</v>
      </c>
      <c r="F18" s="4">
        <v>990.9</v>
      </c>
      <c r="G18" s="4">
        <v>411.6</v>
      </c>
    </row>
    <row r="19" spans="1:7" ht="15.75" customHeight="1">
      <c r="A19" s="3">
        <v>1957</v>
      </c>
      <c r="B19" s="4">
        <v>1698.1</v>
      </c>
      <c r="C19" s="4">
        <v>79.900000000000006</v>
      </c>
      <c r="D19" s="4">
        <v>202.8</v>
      </c>
      <c r="E19" s="4">
        <v>117.2</v>
      </c>
      <c r="F19" s="4">
        <v>919.3</v>
      </c>
      <c r="G19" s="4">
        <v>378.9</v>
      </c>
    </row>
    <row r="20" spans="1:7" ht="15.75" customHeight="1">
      <c r="A20" s="3">
        <v>1958</v>
      </c>
      <c r="B20" s="4">
        <v>1757.9</v>
      </c>
      <c r="C20" s="4">
        <v>79.599999999999994</v>
      </c>
      <c r="D20" s="4">
        <v>217</v>
      </c>
      <c r="E20" s="4">
        <v>126.6</v>
      </c>
      <c r="F20" s="4">
        <v>949.8</v>
      </c>
      <c r="G20" s="4">
        <v>384.9</v>
      </c>
    </row>
    <row r="21" spans="1:7" ht="15.75" customHeight="1">
      <c r="A21" s="3">
        <v>1959</v>
      </c>
      <c r="B21" s="4">
        <v>1807.2</v>
      </c>
      <c r="C21" s="4">
        <v>76.5</v>
      </c>
      <c r="D21" s="4">
        <v>222.6</v>
      </c>
      <c r="E21" s="4">
        <v>131.19999999999999</v>
      </c>
      <c r="F21" s="4">
        <v>976.2</v>
      </c>
      <c r="G21" s="4">
        <v>400.7</v>
      </c>
    </row>
    <row r="22" spans="1:7" ht="15.75" customHeight="1">
      <c r="A22" s="3">
        <v>1960</v>
      </c>
      <c r="B22" s="4">
        <v>1723.5</v>
      </c>
      <c r="C22" s="4">
        <v>72.400000000000006</v>
      </c>
      <c r="D22" s="4">
        <v>226</v>
      </c>
      <c r="E22" s="4">
        <v>131</v>
      </c>
      <c r="F22" s="4">
        <v>922</v>
      </c>
      <c r="G22" s="4">
        <v>372.1</v>
      </c>
    </row>
    <row r="23" spans="1:7" ht="15.75" customHeight="1">
      <c r="A23" s="3">
        <v>1961</v>
      </c>
      <c r="B23" s="4">
        <v>1530.2</v>
      </c>
      <c r="C23" s="4">
        <v>59.6</v>
      </c>
      <c r="D23" s="4">
        <v>205.6</v>
      </c>
      <c r="E23" s="4">
        <v>113.7</v>
      </c>
      <c r="F23" s="4">
        <v>833.8</v>
      </c>
      <c r="G23" s="4">
        <v>317.5</v>
      </c>
    </row>
    <row r="24" spans="1:7" ht="15.75" customHeight="1">
      <c r="A24" s="3">
        <v>1962</v>
      </c>
      <c r="B24" s="4">
        <v>1432.7</v>
      </c>
      <c r="C24" s="4">
        <v>55.7</v>
      </c>
      <c r="D24" s="4">
        <v>207.4</v>
      </c>
      <c r="E24" s="4">
        <v>115.8</v>
      </c>
      <c r="F24" s="4">
        <v>805</v>
      </c>
      <c r="G24" s="4">
        <v>248.8</v>
      </c>
    </row>
    <row r="25" spans="1:7" ht="15.75" customHeight="1">
      <c r="A25" s="3">
        <v>1963</v>
      </c>
      <c r="B25" s="4">
        <v>1567.2</v>
      </c>
      <c r="C25" s="4">
        <v>52.4</v>
      </c>
      <c r="D25" s="4">
        <v>213</v>
      </c>
      <c r="E25" s="4">
        <v>129</v>
      </c>
      <c r="F25" s="4">
        <v>895.5</v>
      </c>
      <c r="G25" s="4">
        <v>277.3</v>
      </c>
    </row>
    <row r="26" spans="1:7" ht="15.75" customHeight="1">
      <c r="A26" s="3">
        <v>1964</v>
      </c>
      <c r="B26" s="4">
        <v>1593.6</v>
      </c>
      <c r="C26" s="4">
        <v>50.9</v>
      </c>
      <c r="D26" s="4">
        <v>222.2</v>
      </c>
      <c r="E26" s="4">
        <v>133.9</v>
      </c>
      <c r="F26" s="4">
        <v>919.9</v>
      </c>
      <c r="G26" s="4">
        <v>266.7</v>
      </c>
    </row>
    <row r="27" spans="1:7" ht="15.75" customHeight="1">
      <c r="A27" s="3">
        <v>1965</v>
      </c>
      <c r="B27" s="4">
        <v>1661.7</v>
      </c>
      <c r="C27" s="4">
        <v>49.8</v>
      </c>
      <c r="D27" s="4">
        <v>232</v>
      </c>
      <c r="E27" s="4">
        <v>152.5</v>
      </c>
      <c r="F27" s="4">
        <v>954.1</v>
      </c>
      <c r="G27" s="4">
        <v>273.3</v>
      </c>
    </row>
    <row r="28" spans="1:7" ht="15.75" customHeight="1">
      <c r="A28" s="3">
        <v>1966</v>
      </c>
      <c r="B28" s="4">
        <v>1670</v>
      </c>
      <c r="C28" s="4">
        <v>47.4</v>
      </c>
      <c r="D28" s="4">
        <v>227.3</v>
      </c>
      <c r="E28" s="4">
        <v>161.30000000000001</v>
      </c>
      <c r="F28" s="4">
        <v>954.7</v>
      </c>
      <c r="G28" s="4">
        <v>279.3</v>
      </c>
    </row>
    <row r="29" spans="1:7" ht="15.75" customHeight="1">
      <c r="A29" s="3">
        <v>1967</v>
      </c>
      <c r="B29" s="4">
        <v>1697.5</v>
      </c>
      <c r="C29" s="4">
        <v>43.9</v>
      </c>
      <c r="D29" s="4">
        <v>222</v>
      </c>
      <c r="E29" s="4">
        <v>159.19999999999999</v>
      </c>
      <c r="F29" s="4">
        <v>978.1</v>
      </c>
      <c r="G29" s="4">
        <v>294.3</v>
      </c>
    </row>
    <row r="30" spans="1:7" ht="15.75" customHeight="1">
      <c r="A30" s="3">
        <v>1968</v>
      </c>
      <c r="B30" s="4">
        <v>1597</v>
      </c>
      <c r="C30" s="4">
        <v>40.299999999999997</v>
      </c>
      <c r="D30" s="4">
        <v>207.1</v>
      </c>
      <c r="E30" s="4">
        <v>152.19999999999999</v>
      </c>
      <c r="F30" s="4">
        <v>935.2</v>
      </c>
      <c r="G30" s="4">
        <v>262.2</v>
      </c>
    </row>
    <row r="31" spans="1:7" ht="15.75" customHeight="1">
      <c r="A31" s="3">
        <v>1969</v>
      </c>
      <c r="B31" s="4">
        <v>1678.5</v>
      </c>
      <c r="C31" s="4">
        <v>39</v>
      </c>
      <c r="D31" s="4">
        <v>217.2</v>
      </c>
      <c r="E31" s="4">
        <v>157.6</v>
      </c>
      <c r="F31" s="4">
        <v>988.6</v>
      </c>
      <c r="G31" s="4">
        <v>276.10000000000002</v>
      </c>
    </row>
    <row r="32" spans="1:7" ht="15.75" customHeight="1">
      <c r="A32" s="3">
        <v>1970</v>
      </c>
      <c r="B32" s="4">
        <v>1707.6</v>
      </c>
      <c r="C32" s="4">
        <v>39.1</v>
      </c>
      <c r="D32" s="4">
        <v>223</v>
      </c>
      <c r="E32" s="4">
        <v>167.7</v>
      </c>
      <c r="F32" s="4">
        <v>992.8</v>
      </c>
      <c r="G32" s="4">
        <v>285</v>
      </c>
    </row>
    <row r="33" spans="1:12" ht="15.75" customHeight="1">
      <c r="A33" s="3">
        <v>1971</v>
      </c>
      <c r="B33" s="4">
        <v>1652.2</v>
      </c>
      <c r="C33" s="4">
        <v>36.700000000000003</v>
      </c>
      <c r="D33" s="4">
        <v>196.5</v>
      </c>
      <c r="E33" s="4">
        <v>167.5</v>
      </c>
      <c r="F33" s="4">
        <v>971.3</v>
      </c>
      <c r="G33" s="4">
        <v>280.2</v>
      </c>
    </row>
    <row r="34" spans="1:12" ht="15.75" customHeight="1">
      <c r="A34" s="3">
        <v>1972</v>
      </c>
      <c r="B34" s="4">
        <v>1713.7</v>
      </c>
      <c r="C34" s="4">
        <v>36.299999999999997</v>
      </c>
      <c r="D34" s="4">
        <v>195.6</v>
      </c>
      <c r="E34" s="4">
        <v>170</v>
      </c>
      <c r="F34" s="4">
        <v>1012.2</v>
      </c>
      <c r="G34" s="4">
        <v>299.60000000000002</v>
      </c>
    </row>
    <row r="35" spans="1:12" ht="15.75" customHeight="1">
      <c r="A35" s="3">
        <v>1973</v>
      </c>
      <c r="B35" s="4">
        <v>1733.3</v>
      </c>
      <c r="C35" s="4">
        <v>36.9</v>
      </c>
      <c r="D35" s="4">
        <v>184</v>
      </c>
      <c r="E35" s="4">
        <v>170</v>
      </c>
      <c r="F35" s="4">
        <v>1035</v>
      </c>
      <c r="G35" s="4">
        <v>307.39999999999998</v>
      </c>
    </row>
    <row r="36" spans="1:12" ht="15.75" customHeight="1">
      <c r="A36" s="3">
        <v>1974</v>
      </c>
      <c r="B36" s="4">
        <v>1820.1</v>
      </c>
      <c r="C36" s="4">
        <v>37</v>
      </c>
      <c r="D36" s="4">
        <v>188.5</v>
      </c>
      <c r="E36" s="4">
        <v>174.5</v>
      </c>
      <c r="F36" s="4">
        <v>1098.2</v>
      </c>
      <c r="G36" s="4">
        <v>321.89999999999998</v>
      </c>
    </row>
    <row r="37" spans="1:12" ht="15.75" customHeight="1">
      <c r="A37" s="3">
        <v>1975</v>
      </c>
      <c r="B37" s="4">
        <v>1875.6</v>
      </c>
      <c r="C37" s="4">
        <v>37.5</v>
      </c>
      <c r="D37" s="4">
        <v>189</v>
      </c>
      <c r="E37" s="4">
        <v>185.3</v>
      </c>
      <c r="F37" s="4">
        <v>1133.3</v>
      </c>
      <c r="G37" s="4">
        <v>330.5</v>
      </c>
    </row>
    <row r="38" spans="1:12" ht="15.75" customHeight="1">
      <c r="A38" s="3">
        <v>1976</v>
      </c>
      <c r="B38" s="4">
        <v>1914.5</v>
      </c>
      <c r="C38" s="4">
        <v>37.9</v>
      </c>
      <c r="D38" s="4">
        <v>195.6</v>
      </c>
      <c r="E38" s="4">
        <v>196</v>
      </c>
      <c r="F38" s="4">
        <v>1147.0999999999999</v>
      </c>
      <c r="G38" s="4">
        <v>337.9</v>
      </c>
    </row>
    <row r="39" spans="1:12" ht="15.75" customHeight="1">
      <c r="A39" s="3">
        <v>1977</v>
      </c>
      <c r="B39" s="4">
        <v>1953.3</v>
      </c>
      <c r="C39" s="4">
        <v>38.700000000000003</v>
      </c>
      <c r="D39" s="4">
        <v>203</v>
      </c>
      <c r="E39" s="4">
        <v>205</v>
      </c>
      <c r="F39" s="4">
        <v>1171.7</v>
      </c>
      <c r="G39" s="4">
        <v>334.9</v>
      </c>
    </row>
    <row r="40" spans="1:12" ht="15.75" customHeight="1">
      <c r="A40" s="3">
        <v>1978</v>
      </c>
      <c r="B40" s="4">
        <v>2016.8</v>
      </c>
      <c r="C40" s="4">
        <v>38.200000000000003</v>
      </c>
      <c r="D40" s="4">
        <v>202</v>
      </c>
      <c r="E40" s="4">
        <v>213.3</v>
      </c>
      <c r="F40" s="4">
        <v>1199.5</v>
      </c>
      <c r="G40" s="4">
        <v>363.8</v>
      </c>
    </row>
    <row r="41" spans="1:12" ht="15.75" customHeight="1">
      <c r="A41" s="3">
        <v>1979</v>
      </c>
      <c r="B41" s="4">
        <v>2023.2</v>
      </c>
      <c r="C41" s="4">
        <v>38.6</v>
      </c>
      <c r="D41" s="4">
        <v>202.4</v>
      </c>
      <c r="E41" s="4">
        <v>214</v>
      </c>
      <c r="F41" s="4">
        <v>1208.4000000000001</v>
      </c>
      <c r="G41" s="4">
        <v>359.8</v>
      </c>
    </row>
    <row r="42" spans="1:12" ht="15.75" customHeight="1">
      <c r="A42" s="3">
        <v>1980</v>
      </c>
      <c r="B42" s="4">
        <v>1933.4</v>
      </c>
      <c r="C42" s="4">
        <v>35.4</v>
      </c>
      <c r="D42" s="4">
        <v>183</v>
      </c>
      <c r="E42" s="4">
        <v>199</v>
      </c>
      <c r="F42" s="4">
        <v>1176.5999999999999</v>
      </c>
      <c r="G42" s="4">
        <v>339.4</v>
      </c>
    </row>
    <row r="43" spans="1:12" ht="15.75" customHeight="1">
      <c r="A43" s="3">
        <v>1981</v>
      </c>
      <c r="B43" s="4">
        <v>1928.9</v>
      </c>
      <c r="C43" s="4">
        <v>35.200000000000003</v>
      </c>
      <c r="D43" s="4">
        <v>171.6</v>
      </c>
      <c r="E43" s="4">
        <v>180.7</v>
      </c>
      <c r="F43" s="4">
        <v>1206</v>
      </c>
      <c r="G43" s="4">
        <v>335.4</v>
      </c>
    </row>
    <row r="44" spans="1:12" ht="15.75" customHeight="1" thickBot="1">
      <c r="A44" s="3">
        <v>1982</v>
      </c>
      <c r="B44" s="4">
        <v>2009.9</v>
      </c>
      <c r="C44" s="4">
        <v>35.200000000000003</v>
      </c>
      <c r="D44" s="4">
        <v>174.1</v>
      </c>
      <c r="E44" s="4">
        <v>180.6</v>
      </c>
      <c r="F44" s="4">
        <v>1255.8</v>
      </c>
      <c r="G44" s="4">
        <v>364.2</v>
      </c>
    </row>
    <row r="45" spans="1:12" ht="15.75" customHeight="1" thickBot="1">
      <c r="A45" s="2" t="s">
        <v>0</v>
      </c>
      <c r="B45" s="2" t="s">
        <v>1</v>
      </c>
      <c r="C45" s="2" t="s">
        <v>2</v>
      </c>
      <c r="D45" s="2" t="s">
        <v>3</v>
      </c>
      <c r="E45" s="2" t="s">
        <v>4</v>
      </c>
      <c r="F45" s="2" t="s">
        <v>5</v>
      </c>
      <c r="G45" s="2" t="s">
        <v>6</v>
      </c>
    </row>
    <row r="46" spans="1:12" ht="15.75" customHeight="1">
      <c r="A46" s="3">
        <v>1983</v>
      </c>
      <c r="B46" s="4">
        <v>1739.8</v>
      </c>
      <c r="C46" s="4">
        <v>35</v>
      </c>
      <c r="D46" s="4">
        <v>163</v>
      </c>
      <c r="E46" s="4">
        <v>168.4</v>
      </c>
      <c r="F46" s="4">
        <v>1044.8</v>
      </c>
      <c r="G46" s="4">
        <v>328.6</v>
      </c>
    </row>
    <row r="47" spans="1:12" ht="15.75" customHeight="1">
      <c r="A47" s="3">
        <v>1984</v>
      </c>
      <c r="B47" s="4">
        <v>1736.1</v>
      </c>
      <c r="C47" s="4">
        <v>33.4</v>
      </c>
      <c r="D47" s="4">
        <v>164.1</v>
      </c>
      <c r="E47" s="4">
        <v>168</v>
      </c>
      <c r="F47" s="4">
        <v>1053</v>
      </c>
      <c r="G47" s="4">
        <v>317.60000000000002</v>
      </c>
    </row>
    <row r="48" spans="1:12" ht="15.75" customHeight="1">
      <c r="A48" s="3">
        <v>1985</v>
      </c>
      <c r="B48" s="4">
        <v>1675.3</v>
      </c>
      <c r="C48" s="4">
        <v>30.1</v>
      </c>
      <c r="D48" s="4">
        <v>161</v>
      </c>
      <c r="E48" s="4">
        <v>167.9</v>
      </c>
      <c r="F48" s="4">
        <v>1018.3</v>
      </c>
      <c r="G48" s="4">
        <v>298</v>
      </c>
      <c r="L48" s="1" t="s">
        <v>15</v>
      </c>
    </row>
    <row r="49" spans="1:9" ht="15.75" customHeight="1">
      <c r="A49" s="3">
        <v>1986</v>
      </c>
      <c r="B49" s="4">
        <v>1726</v>
      </c>
      <c r="C49" s="4">
        <v>30.2</v>
      </c>
      <c r="D49" s="4">
        <v>167.8</v>
      </c>
      <c r="E49" s="4">
        <v>174.1</v>
      </c>
      <c r="F49" s="4">
        <v>1022.7</v>
      </c>
      <c r="G49" s="4">
        <v>331.2</v>
      </c>
    </row>
    <row r="50" spans="1:9" ht="15.75" customHeight="1">
      <c r="A50" s="3">
        <v>1987</v>
      </c>
      <c r="B50" s="33">
        <f>+C50+D50+E50+F50+G50</f>
        <v>1749.2999999999997</v>
      </c>
      <c r="C50" s="4">
        <v>30.6</v>
      </c>
      <c r="D50" s="4">
        <v>166.1</v>
      </c>
      <c r="E50" s="4">
        <v>178.2</v>
      </c>
      <c r="F50" s="4">
        <v>1043.8</v>
      </c>
      <c r="G50" s="4">
        <v>330.6</v>
      </c>
      <c r="I50" s="32"/>
    </row>
    <row r="51" spans="1:9" ht="15.75" customHeight="1">
      <c r="A51" s="3">
        <v>1988</v>
      </c>
      <c r="B51" s="33">
        <f>+C51+D51+E51+F51+G51</f>
        <v>1777.5000000000002</v>
      </c>
      <c r="C51" s="4">
        <v>30.7</v>
      </c>
      <c r="D51" s="4">
        <v>174.6</v>
      </c>
      <c r="E51" s="4">
        <v>177.3</v>
      </c>
      <c r="F51" s="4">
        <v>1050.2</v>
      </c>
      <c r="G51" s="4">
        <v>344.7</v>
      </c>
      <c r="I51" s="32"/>
    </row>
    <row r="52" spans="1:9" ht="15.75" customHeight="1">
      <c r="A52" s="3">
        <v>1989</v>
      </c>
      <c r="B52" s="33">
        <v>1937.6</v>
      </c>
      <c r="C52" s="4">
        <v>31.7</v>
      </c>
      <c r="D52" s="4">
        <v>185.7</v>
      </c>
      <c r="E52" s="4">
        <v>187</v>
      </c>
      <c r="F52" s="4">
        <v>1135.7</v>
      </c>
      <c r="G52" s="4">
        <v>397.5</v>
      </c>
      <c r="I52" s="32"/>
    </row>
    <row r="53" spans="1:9" ht="15.75" customHeight="1">
      <c r="A53" s="3">
        <v>1990</v>
      </c>
      <c r="B53" s="33">
        <f>+C53+D53+E53+F53+G53</f>
        <v>2058.6999999999998</v>
      </c>
      <c r="C53" s="4">
        <v>31.4</v>
      </c>
      <c r="D53" s="4">
        <v>196.3</v>
      </c>
      <c r="E53" s="4">
        <v>200.5</v>
      </c>
      <c r="F53" s="4">
        <v>1218</v>
      </c>
      <c r="G53" s="4">
        <v>412.5</v>
      </c>
      <c r="I53" s="32"/>
    </row>
    <row r="54" spans="1:9" ht="15.75" customHeight="1">
      <c r="A54" s="3">
        <v>1991</v>
      </c>
      <c r="B54" s="33">
        <v>2022.2</v>
      </c>
      <c r="C54" s="4">
        <v>27.7</v>
      </c>
      <c r="D54" s="4">
        <v>196.1</v>
      </c>
      <c r="E54" s="4">
        <v>198.2</v>
      </c>
      <c r="F54" s="4">
        <v>1171.7</v>
      </c>
      <c r="G54" s="4">
        <v>428.5</v>
      </c>
      <c r="I54" s="32"/>
    </row>
    <row r="55" spans="1:9" ht="15.75" customHeight="1">
      <c r="A55" s="3">
        <v>1992</v>
      </c>
      <c r="B55" s="33">
        <f>+C55+D55+E55+F55+G55</f>
        <v>2026.4</v>
      </c>
      <c r="C55" s="4">
        <v>21.6</v>
      </c>
      <c r="D55" s="4">
        <v>180.8</v>
      </c>
      <c r="E55" s="4">
        <v>178.3</v>
      </c>
      <c r="F55" s="4">
        <v>1190.5999999999999</v>
      </c>
      <c r="G55" s="4">
        <v>455.1</v>
      </c>
      <c r="I55" s="32"/>
    </row>
    <row r="56" spans="1:9" ht="15.75" customHeight="1">
      <c r="A56" s="3">
        <v>1993</v>
      </c>
      <c r="B56" s="33">
        <v>2106.1999999999998</v>
      </c>
      <c r="C56" s="4">
        <v>21</v>
      </c>
      <c r="D56" s="4">
        <v>191.3</v>
      </c>
      <c r="E56" s="4">
        <v>205.7</v>
      </c>
      <c r="F56" s="4">
        <v>1170.8</v>
      </c>
      <c r="G56" s="4">
        <v>517.4</v>
      </c>
      <c r="I56" s="32"/>
    </row>
    <row r="57" spans="1:9" ht="15.75" customHeight="1">
      <c r="A57" s="3">
        <v>1994</v>
      </c>
      <c r="B57" s="4">
        <v>2346.3000000000002</v>
      </c>
      <c r="C57" s="4">
        <v>20.8</v>
      </c>
      <c r="D57" s="4">
        <v>222.2</v>
      </c>
      <c r="E57" s="4">
        <v>235.8</v>
      </c>
      <c r="F57" s="4">
        <v>1254.9000000000001</v>
      </c>
      <c r="G57" s="4">
        <v>612.6</v>
      </c>
    </row>
    <row r="58" spans="1:9" ht="15.75" customHeight="1">
      <c r="A58" s="3">
        <v>1995</v>
      </c>
      <c r="B58" s="4">
        <v>2595.1</v>
      </c>
      <c r="C58" s="4">
        <v>20.9</v>
      </c>
      <c r="D58" s="4">
        <v>254.4</v>
      </c>
      <c r="E58" s="4">
        <v>270.7</v>
      </c>
      <c r="F58" s="4">
        <v>1312.6</v>
      </c>
      <c r="G58" s="4">
        <v>736.5</v>
      </c>
    </row>
    <row r="59" spans="1:9" ht="15.75" customHeight="1">
      <c r="A59" s="3">
        <v>1996</v>
      </c>
      <c r="B59" s="4">
        <v>2550.1</v>
      </c>
      <c r="C59" s="4">
        <v>19.600000000000001</v>
      </c>
      <c r="D59" s="4">
        <v>250.7</v>
      </c>
      <c r="E59" s="4">
        <v>268.2</v>
      </c>
      <c r="F59" s="4">
        <v>1260.0999999999999</v>
      </c>
      <c r="G59" s="4">
        <v>751.5</v>
      </c>
    </row>
    <row r="60" spans="1:9" ht="15.75" customHeight="1">
      <c r="A60" s="3">
        <v>1997</v>
      </c>
      <c r="B60" s="4">
        <v>2718.2</v>
      </c>
      <c r="C60" s="4">
        <v>19.2</v>
      </c>
      <c r="D60" s="4">
        <v>258.7</v>
      </c>
      <c r="E60" s="4">
        <v>271.8</v>
      </c>
      <c r="F60" s="4">
        <v>1306.8</v>
      </c>
      <c r="G60" s="4">
        <v>861.7</v>
      </c>
    </row>
    <row r="61" spans="1:9" ht="15.75" customHeight="1">
      <c r="A61" s="3">
        <v>1998</v>
      </c>
      <c r="B61" s="4">
        <v>2921.5</v>
      </c>
      <c r="C61" s="4">
        <v>19.5</v>
      </c>
      <c r="D61" s="4">
        <v>279.10000000000002</v>
      </c>
      <c r="E61" s="4">
        <v>282.39999999999998</v>
      </c>
      <c r="F61" s="4">
        <v>1387.9</v>
      </c>
      <c r="G61" s="4">
        <v>952.6</v>
      </c>
    </row>
    <row r="62" spans="1:9" ht="15.75" customHeight="1">
      <c r="A62" s="3">
        <v>1999</v>
      </c>
      <c r="B62" s="4">
        <v>2956.7</v>
      </c>
      <c r="C62" s="4">
        <v>19.3</v>
      </c>
      <c r="D62" s="4">
        <v>287.89999999999998</v>
      </c>
      <c r="E62" s="4">
        <v>296</v>
      </c>
      <c r="F62" s="4">
        <v>1423.1</v>
      </c>
      <c r="G62" s="4">
        <v>930.4</v>
      </c>
    </row>
    <row r="63" spans="1:9" ht="15.75" customHeight="1">
      <c r="A63" s="3">
        <v>2000</v>
      </c>
      <c r="B63" s="4">
        <v>2159</v>
      </c>
      <c r="C63" s="4">
        <v>16.5</v>
      </c>
      <c r="D63" s="4">
        <v>178.1</v>
      </c>
      <c r="E63" s="4">
        <v>174.8</v>
      </c>
      <c r="F63" s="4">
        <v>1059</v>
      </c>
      <c r="G63" s="4">
        <v>730.6</v>
      </c>
    </row>
    <row r="64" spans="1:9" ht="15.75" customHeight="1">
      <c r="A64" s="3">
        <v>2001</v>
      </c>
      <c r="B64" s="4">
        <v>1869.1</v>
      </c>
      <c r="C64" s="4">
        <v>14.7</v>
      </c>
      <c r="D64" s="4">
        <v>141</v>
      </c>
      <c r="E64" s="4">
        <v>99.3</v>
      </c>
      <c r="F64" s="4">
        <v>911.1</v>
      </c>
      <c r="G64" s="4">
        <v>703</v>
      </c>
    </row>
    <row r="65" spans="1:7" ht="15.75" customHeight="1">
      <c r="A65" s="3">
        <v>2002</v>
      </c>
      <c r="B65" s="4">
        <v>1665.3</v>
      </c>
      <c r="C65" s="4">
        <v>13.3</v>
      </c>
      <c r="D65" s="4">
        <v>115.1</v>
      </c>
      <c r="E65" s="4">
        <v>75.3</v>
      </c>
      <c r="F65" s="4">
        <v>805.9</v>
      </c>
      <c r="G65" s="4">
        <v>655.7</v>
      </c>
    </row>
    <row r="66" spans="1:7" ht="15.75" customHeight="1">
      <c r="A66" s="5">
        <v>2003</v>
      </c>
      <c r="B66" s="6">
        <v>1918.8</v>
      </c>
      <c r="C66" s="6">
        <v>13.9</v>
      </c>
      <c r="D66" s="6">
        <v>123.8</v>
      </c>
      <c r="E66" s="6">
        <v>83</v>
      </c>
      <c r="F66" s="6">
        <v>881.7</v>
      </c>
      <c r="G66" s="6">
        <v>816.4</v>
      </c>
    </row>
    <row r="67" spans="1:7" ht="15.75" customHeight="1">
      <c r="A67" s="3">
        <v>2004</v>
      </c>
      <c r="B67" s="6">
        <v>2155.4</v>
      </c>
      <c r="C67" s="6">
        <v>13.8</v>
      </c>
      <c r="D67" s="6">
        <v>132.9</v>
      </c>
      <c r="E67" s="6">
        <v>91.2</v>
      </c>
      <c r="F67" s="6">
        <v>971.5</v>
      </c>
      <c r="G67" s="6">
        <v>946</v>
      </c>
    </row>
    <row r="68" spans="1:7" ht="15.75" customHeight="1">
      <c r="A68" s="5">
        <v>2005</v>
      </c>
      <c r="B68" s="6">
        <v>2301</v>
      </c>
      <c r="C68" s="6">
        <v>13.1</v>
      </c>
      <c r="D68" s="6">
        <v>136.6</v>
      </c>
      <c r="E68" s="6">
        <v>99.7</v>
      </c>
      <c r="F68" s="6">
        <v>1059.4000000000001</v>
      </c>
      <c r="G68" s="6">
        <v>992.2</v>
      </c>
    </row>
    <row r="69" spans="1:7" ht="15.75" customHeight="1">
      <c r="A69" s="3">
        <v>2006</v>
      </c>
      <c r="B69" s="6">
        <v>2623.2</v>
      </c>
      <c r="C69" s="6">
        <v>13</v>
      </c>
      <c r="D69" s="6">
        <v>151.30000000000001</v>
      </c>
      <c r="E69" s="6">
        <v>111.1</v>
      </c>
      <c r="F69" s="6">
        <v>1213.4000000000001</v>
      </c>
      <c r="G69" s="6">
        <v>1134.4000000000001</v>
      </c>
    </row>
    <row r="70" spans="1:7" ht="15.75" customHeight="1">
      <c r="A70" s="5">
        <v>2007</v>
      </c>
      <c r="B70" s="6">
        <v>3190.1</v>
      </c>
      <c r="C70" s="6">
        <v>13.5</v>
      </c>
      <c r="D70" s="6">
        <v>174.9</v>
      </c>
      <c r="E70" s="6">
        <v>133.5</v>
      </c>
      <c r="F70" s="6">
        <v>1462.1</v>
      </c>
      <c r="G70" s="6">
        <v>1406.1</v>
      </c>
    </row>
    <row r="71" spans="1:7" ht="15.75" customHeight="1">
      <c r="A71" s="3">
        <v>2008</v>
      </c>
      <c r="B71" s="6">
        <v>3449.8</v>
      </c>
      <c r="C71" s="6">
        <v>14.1</v>
      </c>
      <c r="D71" s="6">
        <v>173</v>
      </c>
      <c r="E71" s="6">
        <v>134.80000000000001</v>
      </c>
      <c r="F71" s="6">
        <v>1569.2</v>
      </c>
      <c r="G71" s="6">
        <v>1558.7</v>
      </c>
    </row>
    <row r="72" spans="1:7" ht="15.75" customHeight="1">
      <c r="A72" s="5">
        <v>2009</v>
      </c>
      <c r="B72" s="6">
        <v>3620.2</v>
      </c>
      <c r="C72" s="6">
        <v>15.2</v>
      </c>
      <c r="D72" s="6">
        <v>183.4</v>
      </c>
      <c r="E72" s="6">
        <v>141.1</v>
      </c>
      <c r="F72" s="6">
        <v>1691.4</v>
      </c>
      <c r="G72" s="6">
        <v>1589.1</v>
      </c>
    </row>
    <row r="73" spans="1:7" ht="15.75" customHeight="1">
      <c r="A73" s="5">
        <v>2010</v>
      </c>
      <c r="B73" s="6">
        <v>2010.5</v>
      </c>
      <c r="C73" s="6">
        <v>14.7</v>
      </c>
      <c r="D73" s="6">
        <v>113.8</v>
      </c>
      <c r="E73" s="6">
        <v>76.2</v>
      </c>
      <c r="F73" s="6">
        <v>896.6</v>
      </c>
      <c r="G73" s="6">
        <v>909.2</v>
      </c>
    </row>
    <row r="74" spans="1:7" ht="15.75" customHeight="1">
      <c r="A74" s="5">
        <v>2011</v>
      </c>
      <c r="B74" s="6">
        <f>+C74+D74+E74+F74+G74</f>
        <v>2425.6000000000004</v>
      </c>
      <c r="C74" s="6">
        <v>15.9</v>
      </c>
      <c r="D74" s="6">
        <v>141.1</v>
      </c>
      <c r="E74" s="6">
        <v>90.5</v>
      </c>
      <c r="F74" s="6">
        <v>1051.7</v>
      </c>
      <c r="G74" s="6">
        <v>1126.4000000000001</v>
      </c>
    </row>
    <row r="75" spans="1:7" ht="15.75" customHeight="1">
      <c r="A75" s="5">
        <v>2012</v>
      </c>
      <c r="B75" s="6">
        <f>+C75+D75+E75+F75+G75</f>
        <v>2970.6000000000004</v>
      </c>
      <c r="C75" s="6">
        <v>18.100000000000001</v>
      </c>
      <c r="D75" s="6">
        <v>170.5</v>
      </c>
      <c r="E75" s="6">
        <v>113.9</v>
      </c>
      <c r="F75" s="6">
        <v>1310.9</v>
      </c>
      <c r="G75" s="6">
        <v>1357.2</v>
      </c>
    </row>
    <row r="76" spans="1:7" ht="15.75" customHeight="1">
      <c r="A76" s="5">
        <v>2013</v>
      </c>
      <c r="B76" s="6">
        <f t="shared" ref="B76:B77" si="1">+C76+D76+E76+F76+G76</f>
        <v>3486</v>
      </c>
      <c r="C76" s="6">
        <v>19.7</v>
      </c>
      <c r="D76" s="6">
        <v>205.9</v>
      </c>
      <c r="E76" s="6">
        <v>144.9</v>
      </c>
      <c r="F76" s="6">
        <v>1541.3</v>
      </c>
      <c r="G76" s="6">
        <v>1574.2</v>
      </c>
    </row>
    <row r="77" spans="1:7" ht="15.75" customHeight="1">
      <c r="A77" s="5">
        <v>2014</v>
      </c>
      <c r="B77" s="6">
        <f t="shared" si="1"/>
        <v>4111.5</v>
      </c>
      <c r="C77" s="6">
        <v>21.9</v>
      </c>
      <c r="D77" s="6">
        <v>246.9</v>
      </c>
      <c r="E77" s="6">
        <v>183.3</v>
      </c>
      <c r="F77" s="6">
        <v>1821.1</v>
      </c>
      <c r="G77" s="6">
        <v>1838.3</v>
      </c>
    </row>
    <row r="78" spans="1:7" ht="15.75" customHeight="1">
      <c r="A78" s="5">
        <v>2015</v>
      </c>
      <c r="B78" s="6">
        <f t="shared" ref="B78" si="2">+C78+D78+E78+F78+G78</f>
        <v>4511</v>
      </c>
      <c r="C78" s="6">
        <v>23.1</v>
      </c>
      <c r="D78" s="6">
        <v>280.2</v>
      </c>
      <c r="E78" s="6">
        <v>217.6</v>
      </c>
      <c r="F78" s="6">
        <v>2021.8</v>
      </c>
      <c r="G78" s="6">
        <v>1968.3</v>
      </c>
    </row>
    <row r="79" spans="1:7" ht="15.75" customHeight="1">
      <c r="A79" s="5">
        <v>2016</v>
      </c>
      <c r="B79" s="6">
        <v>5208.6000000000004</v>
      </c>
      <c r="C79" s="6">
        <v>26.3</v>
      </c>
      <c r="D79" s="6">
        <v>323.39999999999998</v>
      </c>
      <c r="E79" s="6">
        <v>259.89999999999998</v>
      </c>
      <c r="F79" s="6">
        <v>2378.5</v>
      </c>
      <c r="G79" s="6">
        <v>2220.5</v>
      </c>
    </row>
    <row r="80" spans="1:7" ht="15.75" customHeight="1">
      <c r="A80" s="34">
        <v>2017</v>
      </c>
      <c r="B80" s="6">
        <f>+C80+D80+E80+F80+G80</f>
        <v>5743.5</v>
      </c>
      <c r="C80" s="6">
        <v>28.7</v>
      </c>
      <c r="D80" s="6">
        <v>364</v>
      </c>
      <c r="E80" s="6">
        <v>298.2</v>
      </c>
      <c r="F80" s="6">
        <v>2663.3</v>
      </c>
      <c r="G80" s="6">
        <v>2389.3000000000002</v>
      </c>
    </row>
    <row r="81" spans="1:8" ht="15.75" customHeight="1">
      <c r="A81" s="3">
        <v>2018</v>
      </c>
      <c r="B81" s="6">
        <f>+C81+D81+E81+F81+G81</f>
        <v>5461.3459999999995</v>
      </c>
      <c r="C81" s="4">
        <v>31.451000000000001</v>
      </c>
      <c r="D81" s="4">
        <v>323.62900000000002</v>
      </c>
      <c r="E81" s="4">
        <v>272.32</v>
      </c>
      <c r="F81" s="4">
        <v>2588.1329999999998</v>
      </c>
      <c r="G81" s="4">
        <v>2245.8130000000001</v>
      </c>
      <c r="H81" s="4"/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50"/>
  </sheetPr>
  <dimension ref="A1:BZ27"/>
  <sheetViews>
    <sheetView topLeftCell="BH13" workbookViewId="0">
      <selection activeCell="BY27" sqref="BY27:BZ27"/>
    </sheetView>
  </sheetViews>
  <sheetFormatPr defaultColWidth="10" defaultRowHeight="16.5" customHeight="1"/>
  <cols>
    <col min="1" max="1" width="16.42578125" style="8" customWidth="1"/>
    <col min="2" max="12" width="10" style="8"/>
    <col min="13" max="13" width="16.85546875" style="8" customWidth="1"/>
    <col min="14" max="24" width="10" style="8"/>
    <col min="25" max="25" width="18.140625" style="8" customWidth="1"/>
    <col min="26" max="36" width="10" style="8"/>
    <col min="37" max="37" width="18.140625" style="8" customWidth="1"/>
    <col min="38" max="48" width="10" style="8"/>
    <col min="49" max="49" width="18.140625" style="8" customWidth="1"/>
    <col min="50" max="57" width="10" style="8"/>
    <col min="58" max="61" width="7.7109375" style="8" customWidth="1"/>
    <col min="62" max="62" width="18.140625" style="8" customWidth="1"/>
    <col min="63" max="72" width="7.7109375" style="8" customWidth="1"/>
    <col min="73" max="16384" width="10" style="8"/>
  </cols>
  <sheetData>
    <row r="1" spans="1:78" ht="16.5" customHeight="1" thickBot="1">
      <c r="A1" s="7" t="s">
        <v>39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 t="s">
        <v>39</v>
      </c>
      <c r="N1" s="7"/>
      <c r="O1" s="7"/>
      <c r="P1" s="7"/>
      <c r="Q1" s="7"/>
      <c r="Y1" s="7" t="s">
        <v>39</v>
      </c>
      <c r="AK1" s="7" t="s">
        <v>39</v>
      </c>
      <c r="AW1" s="7" t="s">
        <v>39</v>
      </c>
      <c r="BJ1" s="7" t="s">
        <v>39</v>
      </c>
      <c r="BR1" s="9"/>
    </row>
    <row r="2" spans="1:78" s="15" customFormat="1" ht="16.5" customHeight="1" thickBot="1">
      <c r="A2" s="10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0" t="s">
        <v>8</v>
      </c>
      <c r="N2" s="11">
        <v>1956</v>
      </c>
      <c r="O2" s="11">
        <v>1957</v>
      </c>
      <c r="P2" s="11">
        <v>1959</v>
      </c>
      <c r="Q2" s="11">
        <v>1960</v>
      </c>
      <c r="R2" s="12">
        <v>1961</v>
      </c>
      <c r="S2" s="12">
        <v>1962</v>
      </c>
      <c r="T2" s="12">
        <v>1963</v>
      </c>
      <c r="U2" s="12">
        <v>1964</v>
      </c>
      <c r="V2" s="12">
        <v>1965</v>
      </c>
      <c r="W2" s="12">
        <v>1966</v>
      </c>
      <c r="X2" s="12">
        <v>1967</v>
      </c>
      <c r="Y2" s="10" t="s">
        <v>8</v>
      </c>
      <c r="Z2" s="12">
        <v>1968</v>
      </c>
      <c r="AA2" s="12">
        <v>1969</v>
      </c>
      <c r="AB2" s="12">
        <v>1970</v>
      </c>
      <c r="AC2" s="12">
        <v>1971</v>
      </c>
      <c r="AD2" s="12">
        <v>1972</v>
      </c>
      <c r="AE2" s="12">
        <v>1973</v>
      </c>
      <c r="AF2" s="12">
        <v>1974</v>
      </c>
      <c r="AG2" s="12">
        <v>1975</v>
      </c>
      <c r="AH2" s="12">
        <v>1976</v>
      </c>
      <c r="AI2" s="12">
        <v>1977</v>
      </c>
      <c r="AJ2" s="12">
        <v>1978</v>
      </c>
      <c r="AK2" s="10" t="s">
        <v>8</v>
      </c>
      <c r="AL2" s="12">
        <v>1979</v>
      </c>
      <c r="AM2" s="12">
        <v>1980</v>
      </c>
      <c r="AN2" s="12">
        <v>1981</v>
      </c>
      <c r="AO2" s="12">
        <v>1982</v>
      </c>
      <c r="AP2" s="12">
        <v>1983</v>
      </c>
      <c r="AQ2" s="12">
        <v>1984</v>
      </c>
      <c r="AR2" s="12">
        <v>1985</v>
      </c>
      <c r="AS2" s="12">
        <v>1986</v>
      </c>
      <c r="AT2" s="12">
        <v>1987</v>
      </c>
      <c r="AU2" s="12">
        <v>1988</v>
      </c>
      <c r="AV2" s="12">
        <v>1989</v>
      </c>
      <c r="AW2" s="10" t="s">
        <v>8</v>
      </c>
      <c r="AX2" s="12">
        <v>1990</v>
      </c>
      <c r="AY2" s="12">
        <v>1991</v>
      </c>
      <c r="AZ2" s="12">
        <v>1992</v>
      </c>
      <c r="BA2" s="12">
        <v>1993</v>
      </c>
      <c r="BB2" s="12">
        <v>1995</v>
      </c>
      <c r="BC2" s="12">
        <v>1996</v>
      </c>
      <c r="BD2" s="12">
        <v>1997</v>
      </c>
      <c r="BE2" s="12">
        <v>1998</v>
      </c>
      <c r="BF2" s="12">
        <v>1999</v>
      </c>
      <c r="BG2" s="12">
        <v>2000</v>
      </c>
      <c r="BH2" s="12">
        <v>2001</v>
      </c>
      <c r="BI2" s="12">
        <v>2002</v>
      </c>
      <c r="BJ2" s="10" t="s">
        <v>8</v>
      </c>
      <c r="BK2" s="12">
        <v>2003</v>
      </c>
      <c r="BL2" s="12">
        <v>2004</v>
      </c>
      <c r="BM2" s="12">
        <v>2005</v>
      </c>
      <c r="BN2" s="12">
        <v>2006</v>
      </c>
      <c r="BO2" s="12">
        <v>2007</v>
      </c>
      <c r="BP2" s="12">
        <v>2008</v>
      </c>
      <c r="BQ2" s="13">
        <v>2009</v>
      </c>
      <c r="BR2" s="14">
        <v>2010</v>
      </c>
      <c r="BS2" s="11">
        <v>2011</v>
      </c>
      <c r="BT2" s="13">
        <v>2012</v>
      </c>
      <c r="BU2" s="13">
        <v>2013</v>
      </c>
      <c r="BV2" s="13">
        <v>2014</v>
      </c>
      <c r="BW2" s="13">
        <v>2015</v>
      </c>
      <c r="BX2" s="13">
        <v>2016</v>
      </c>
      <c r="BY2" s="35">
        <v>2017</v>
      </c>
      <c r="BZ2" s="35">
        <v>2018</v>
      </c>
    </row>
    <row r="3" spans="1:78" ht="16.5" customHeight="1">
      <c r="A3" s="41" t="s">
        <v>9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Y3" s="36"/>
    </row>
    <row r="4" spans="1:78" ht="16.5" customHeight="1">
      <c r="A4" s="8" t="s">
        <v>10</v>
      </c>
      <c r="B4" s="8">
        <f t="shared" ref="B4:J4" si="0">+SUM(B6:B24)</f>
        <v>1580736</v>
      </c>
      <c r="C4" s="8">
        <f t="shared" si="0"/>
        <v>1669300</v>
      </c>
      <c r="D4" s="8">
        <f t="shared" si="0"/>
        <v>1708000</v>
      </c>
      <c r="E4" s="8">
        <f t="shared" si="0"/>
        <v>1741300</v>
      </c>
      <c r="F4" s="8">
        <f t="shared" si="0"/>
        <v>1854800</v>
      </c>
      <c r="G4" s="8">
        <f t="shared" si="0"/>
        <v>1787200</v>
      </c>
      <c r="H4" s="8">
        <f t="shared" si="0"/>
        <v>1737400</v>
      </c>
      <c r="I4" s="8">
        <f t="shared" si="0"/>
        <v>1683400</v>
      </c>
      <c r="J4" s="8">
        <f t="shared" si="0"/>
        <v>1532200</v>
      </c>
      <c r="K4" s="8">
        <f>+SUM(K6:K26)</f>
        <v>1587800</v>
      </c>
      <c r="L4" s="8">
        <f>+SUM(L6:L24)</f>
        <v>1648600</v>
      </c>
      <c r="M4" s="8" t="s">
        <v>10</v>
      </c>
      <c r="N4" s="8">
        <f>+SUM(N6:N24)</f>
        <v>1804935</v>
      </c>
      <c r="O4" s="8">
        <f>+SUM(O6:O24)</f>
        <v>1698131</v>
      </c>
      <c r="P4" s="8">
        <f>+SUM(P6:P25)</f>
        <v>1807232</v>
      </c>
      <c r="Q4" s="8">
        <f>+SUM(Q6:Q25)</f>
        <v>1723572</v>
      </c>
      <c r="R4" s="8">
        <f t="shared" ref="R4:X4" si="1">+SUM(R6:R24)</f>
        <v>1530342</v>
      </c>
      <c r="S4" s="8">
        <f t="shared" si="1"/>
        <v>1432672</v>
      </c>
      <c r="T4" s="8">
        <f t="shared" si="1"/>
        <v>1566518</v>
      </c>
      <c r="U4" s="8">
        <f t="shared" si="1"/>
        <v>1593620</v>
      </c>
      <c r="V4" s="8">
        <f t="shared" si="1"/>
        <v>1661206</v>
      </c>
      <c r="W4" s="8">
        <f t="shared" si="1"/>
        <v>1670000</v>
      </c>
      <c r="X4" s="8">
        <f t="shared" si="1"/>
        <v>1697563</v>
      </c>
      <c r="Y4" s="8" t="s">
        <v>10</v>
      </c>
      <c r="Z4" s="8">
        <f t="shared" ref="Z4:AJ4" si="2">+SUM(Z6:Z24)</f>
        <v>1596898</v>
      </c>
      <c r="AA4" s="8">
        <f t="shared" si="2"/>
        <v>1678514</v>
      </c>
      <c r="AB4" s="8">
        <f t="shared" si="2"/>
        <v>1707785</v>
      </c>
      <c r="AC4" s="8">
        <f t="shared" si="2"/>
        <v>1652072</v>
      </c>
      <c r="AD4" s="8">
        <f t="shared" si="2"/>
        <v>1713783</v>
      </c>
      <c r="AE4" s="8">
        <f t="shared" si="2"/>
        <v>1733055</v>
      </c>
      <c r="AF4" s="8">
        <f t="shared" si="2"/>
        <v>1820084</v>
      </c>
      <c r="AG4" s="8">
        <f t="shared" si="2"/>
        <v>1875188</v>
      </c>
      <c r="AH4" s="8">
        <f t="shared" si="2"/>
        <v>1914475</v>
      </c>
      <c r="AI4" s="8">
        <f t="shared" si="2"/>
        <v>1953342</v>
      </c>
      <c r="AJ4" s="8">
        <f t="shared" si="2"/>
        <v>2016821</v>
      </c>
      <c r="AK4" s="8" t="s">
        <v>10</v>
      </c>
      <c r="AL4" s="8">
        <f>+SUM(AL6:AL24)</f>
        <v>2022730</v>
      </c>
      <c r="AM4" s="16">
        <v>1933892</v>
      </c>
      <c r="AN4" s="30">
        <f>+SUM(AN6:AN27)</f>
        <v>1928888</v>
      </c>
      <c r="AO4" s="17">
        <f t="shared" ref="AO4:AV4" si="3">+SUM(AO6:AO27)</f>
        <v>2009959</v>
      </c>
      <c r="AP4" s="17">
        <f t="shared" si="3"/>
        <v>1739828</v>
      </c>
      <c r="AQ4" s="17">
        <f t="shared" si="3"/>
        <v>1736040</v>
      </c>
      <c r="AR4" s="17">
        <f t="shared" si="3"/>
        <v>1675420</v>
      </c>
      <c r="AS4" s="17">
        <f>+SUM(AS6:AS27)</f>
        <v>1726077</v>
      </c>
      <c r="AT4" s="17">
        <f t="shared" si="3"/>
        <v>1749340</v>
      </c>
      <c r="AU4" s="17">
        <f t="shared" si="3"/>
        <v>1777566</v>
      </c>
      <c r="AV4" s="17">
        <f t="shared" si="3"/>
        <v>1937597</v>
      </c>
      <c r="AW4" s="8" t="s">
        <v>10</v>
      </c>
      <c r="AX4" s="16">
        <v>2058680</v>
      </c>
      <c r="AY4" s="16">
        <v>2022314</v>
      </c>
      <c r="AZ4" s="16">
        <v>2026395</v>
      </c>
      <c r="BA4" s="16">
        <v>2106034</v>
      </c>
      <c r="BB4" s="16">
        <v>2594975</v>
      </c>
      <c r="BC4" s="16">
        <v>2550128</v>
      </c>
      <c r="BD4" s="16">
        <v>2718227</v>
      </c>
      <c r="BE4" s="16">
        <v>2921519</v>
      </c>
      <c r="BF4" s="16">
        <v>2956636</v>
      </c>
      <c r="BG4" s="16">
        <v>2159042</v>
      </c>
      <c r="BH4" s="16">
        <v>1869094</v>
      </c>
      <c r="BI4" s="16">
        <v>1665362</v>
      </c>
      <c r="BJ4" s="8" t="s">
        <v>10</v>
      </c>
      <c r="BK4" s="16">
        <v>1918832</v>
      </c>
      <c r="BL4" s="8">
        <f t="shared" ref="BL4:BV4" si="4">+SUM(BL6:BL24)</f>
        <v>2155452</v>
      </c>
      <c r="BM4" s="8">
        <f t="shared" si="4"/>
        <v>2301152</v>
      </c>
      <c r="BN4" s="8">
        <f t="shared" si="4"/>
        <v>2623263</v>
      </c>
      <c r="BO4" s="8">
        <f t="shared" si="4"/>
        <v>3190190</v>
      </c>
      <c r="BP4" s="8">
        <f t="shared" si="4"/>
        <v>3449746</v>
      </c>
      <c r="BQ4" s="8">
        <f t="shared" si="4"/>
        <v>3620174</v>
      </c>
      <c r="BR4" s="8">
        <f t="shared" si="4"/>
        <v>2010557</v>
      </c>
      <c r="BS4" s="8">
        <f t="shared" si="4"/>
        <v>2425649</v>
      </c>
      <c r="BT4" s="8">
        <f t="shared" si="4"/>
        <v>2970688</v>
      </c>
      <c r="BU4" s="8">
        <f t="shared" si="4"/>
        <v>3486043</v>
      </c>
      <c r="BV4" s="8">
        <f t="shared" si="4"/>
        <v>4111515</v>
      </c>
      <c r="BW4" s="8">
        <f t="shared" ref="BW4" si="5">+SUM(BW6:BW24)</f>
        <v>4510986</v>
      </c>
      <c r="BX4" s="8">
        <v>5208582</v>
      </c>
      <c r="BY4" s="36">
        <v>5743530</v>
      </c>
      <c r="BZ4" s="8">
        <v>5461346</v>
      </c>
    </row>
    <row r="5" spans="1:78" ht="16.5" customHeight="1">
      <c r="V5" s="17"/>
      <c r="W5" s="17"/>
      <c r="X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Y5" s="36"/>
    </row>
    <row r="6" spans="1:78" ht="16.5" customHeight="1">
      <c r="A6" s="18" t="s">
        <v>19</v>
      </c>
      <c r="B6" s="15">
        <f>+temee!B6+aduu!B6+uher!B6+honi!B6+yamaa!B6</f>
        <v>115576</v>
      </c>
      <c r="C6" s="15">
        <f>+temee!C6+aduu!C6+uher!C6+honi!C6+yamaa!C6</f>
        <v>140204</v>
      </c>
      <c r="D6" s="15">
        <f>+temee!D6+aduu!D6+uher!D6+honi!D6+yamaa!D6</f>
        <v>147191</v>
      </c>
      <c r="E6" s="15">
        <f>+temee!E6+aduu!E6+uher!E6+honi!E6+yamaa!E6</f>
        <v>152301</v>
      </c>
      <c r="F6" s="15">
        <f>+temee!F6+aduu!F6+uher!F6+honi!F6+yamaa!F6</f>
        <v>160361</v>
      </c>
      <c r="G6" s="15">
        <f>+temee!G6+aduu!G6+uher!G6+honi!G6+yamaa!G6</f>
        <v>148295</v>
      </c>
      <c r="H6" s="15">
        <f>+temee!H6+aduu!H6+uher!H6+honi!H6+yamaa!H6</f>
        <v>140654</v>
      </c>
      <c r="I6" s="15">
        <f>+temee!I6+aduu!I6+uher!I6+honi!I6+yamaa!I6</f>
        <v>135833</v>
      </c>
      <c r="J6" s="15">
        <f>+temee!J6+aduu!J6+uher!J6+honi!J6+yamaa!J6</f>
        <v>119291</v>
      </c>
      <c r="K6" s="15">
        <f>+temee!K6+aduu!K6+uher!K6+honi!K6+yamaa!K6</f>
        <v>127358</v>
      </c>
      <c r="L6" s="15">
        <f>+temee!L6+aduu!L6+uher!L6+honi!L6+yamaa!L6</f>
        <v>132412</v>
      </c>
      <c r="M6" s="18" t="s">
        <v>19</v>
      </c>
      <c r="N6" s="15">
        <f>+temee!M6+aduu!M6+uher!M6+honi!M6+yamaa!M6</f>
        <v>146574</v>
      </c>
      <c r="O6" s="15">
        <f>+temee!N6+aduu!N6+uher!N6+honi!O6+yamaa!O6</f>
        <v>143845</v>
      </c>
      <c r="P6" s="15">
        <f>+temee!O6+aduu!O6+uher!O6+honi!P6+yamaa!P6</f>
        <v>120286</v>
      </c>
      <c r="Q6" s="15">
        <f>+temee!Q6+aduu!Q6+uher!P6+honi!Q6+yamaa!Q6</f>
        <v>118192</v>
      </c>
      <c r="R6" s="8">
        <v>109066</v>
      </c>
      <c r="S6" s="8">
        <v>93478</v>
      </c>
      <c r="T6" s="8">
        <v>102126</v>
      </c>
      <c r="U6" s="8">
        <v>108960</v>
      </c>
      <c r="V6" s="16">
        <v>118993</v>
      </c>
      <c r="W6" s="16">
        <v>114182</v>
      </c>
      <c r="X6" s="16">
        <v>120378</v>
      </c>
      <c r="Y6" s="18" t="s">
        <v>19</v>
      </c>
      <c r="Z6" s="16">
        <v>124004</v>
      </c>
      <c r="AA6" s="16">
        <v>129482</v>
      </c>
      <c r="AB6" s="16">
        <v>132793</v>
      </c>
      <c r="AC6" s="16">
        <v>126063</v>
      </c>
      <c r="AD6" s="16">
        <v>124039</v>
      </c>
      <c r="AE6" s="16">
        <v>124300</v>
      </c>
      <c r="AF6" s="16">
        <v>134784</v>
      </c>
      <c r="AG6" s="16">
        <v>137351</v>
      </c>
      <c r="AH6" s="16">
        <v>128385</v>
      </c>
      <c r="AI6" s="16">
        <v>122374</v>
      </c>
      <c r="AJ6" s="16">
        <v>133462</v>
      </c>
      <c r="AK6" s="18" t="s">
        <v>19</v>
      </c>
      <c r="AL6" s="16">
        <v>136941</v>
      </c>
      <c r="AM6" s="16">
        <v>138393</v>
      </c>
      <c r="AN6" s="16">
        <f>+temee!AM6+aduu!AM6+uher!AM6+honi!AM6+yamaa!AM6</f>
        <v>135530</v>
      </c>
      <c r="AO6" s="16">
        <f>+temee!AN6+aduu!AN6+uher!AN6+honi!AO6+yamaa!AO6</f>
        <v>140075</v>
      </c>
      <c r="AP6" s="16">
        <f>+temee!AO6+aduu!AO6+uher!AO6+honi!AP6+yamaa!AP6</f>
        <v>105920</v>
      </c>
      <c r="AQ6" s="16">
        <f>+temee!AP6+aduu!AP6+uher!AP6+honi!AQ6+yamaa!AQ6</f>
        <v>113779</v>
      </c>
      <c r="AR6" s="16">
        <v>113449</v>
      </c>
      <c r="AS6" s="16">
        <f>+temee!AR6+aduu!AR6+uher!AR6+honi!AS6+yamaa!AS6</f>
        <v>115430</v>
      </c>
      <c r="AT6" s="16">
        <f>+temee!AS6+aduu!AS6+uher!AS6+honi!AT6+yamaa!AT6</f>
        <v>117334</v>
      </c>
      <c r="AU6" s="16">
        <f>+temee!AT6+aduu!AT6+uher!AT6+honi!AU6+yamaa!AU6</f>
        <v>127437</v>
      </c>
      <c r="AV6" s="16">
        <f>+temee!AU6+aduu!AU6+uher!AU6+honi!AV6+yamaa!AV6</f>
        <v>136109</v>
      </c>
      <c r="AW6" s="18" t="s">
        <v>19</v>
      </c>
      <c r="AX6" s="16">
        <v>146571</v>
      </c>
      <c r="AY6" s="16">
        <v>127034</v>
      </c>
      <c r="AZ6" s="16">
        <v>127893</v>
      </c>
      <c r="BA6" s="16">
        <v>127159</v>
      </c>
      <c r="BB6" s="16">
        <v>159433</v>
      </c>
      <c r="BC6" s="16">
        <v>170567</v>
      </c>
      <c r="BD6" s="16">
        <v>185722</v>
      </c>
      <c r="BE6" s="16">
        <v>203395</v>
      </c>
      <c r="BF6" s="16">
        <v>203715</v>
      </c>
      <c r="BG6" s="16">
        <v>118996</v>
      </c>
      <c r="BH6" s="16">
        <v>123771</v>
      </c>
      <c r="BI6" s="16">
        <v>106382</v>
      </c>
      <c r="BJ6" s="18" t="s">
        <v>19</v>
      </c>
      <c r="BK6" s="16">
        <v>121304</v>
      </c>
      <c r="BL6" s="19">
        <v>137608</v>
      </c>
      <c r="BM6" s="19">
        <v>161828</v>
      </c>
      <c r="BN6" s="19">
        <v>190822</v>
      </c>
      <c r="BO6" s="18">
        <v>232412</v>
      </c>
      <c r="BP6" s="19">
        <v>218736</v>
      </c>
      <c r="BQ6" s="18">
        <v>232930</v>
      </c>
      <c r="BR6" s="8">
        <v>163063</v>
      </c>
      <c r="BS6" s="18">
        <f>+temee!BQ6+aduu!BQ6+uher!BR6+honi!BS6+yamaa!BS6</f>
        <v>198700</v>
      </c>
      <c r="BT6" s="18">
        <f>+temee!BR6+aduu!BR6+uher!BS6+honi!BT6+yamaa!BT6</f>
        <v>256222</v>
      </c>
      <c r="BU6" s="8">
        <v>289356</v>
      </c>
      <c r="BV6" s="8">
        <v>328621</v>
      </c>
      <c r="BW6" s="8">
        <v>340934</v>
      </c>
      <c r="BX6" s="8">
        <v>374939</v>
      </c>
      <c r="BY6" s="8">
        <v>412057</v>
      </c>
      <c r="BZ6" s="8">
        <v>377717</v>
      </c>
    </row>
    <row r="7" spans="1:78" ht="16.5" customHeight="1">
      <c r="A7" s="18" t="s">
        <v>20</v>
      </c>
      <c r="B7" s="15">
        <f>+temee!B7+aduu!B7+uher!B7+honi!B7+yamaa!B7</f>
        <v>96781</v>
      </c>
      <c r="C7" s="15">
        <f>+temee!C7+aduu!C7+uher!C7+honi!C7+yamaa!C7</f>
        <v>106607</v>
      </c>
      <c r="D7" s="15">
        <f>+temee!D7+aduu!D7+uher!D7+honi!D7+yamaa!D7</f>
        <v>112665</v>
      </c>
      <c r="E7" s="15">
        <f>+temee!E7+aduu!E7+uher!E7+honi!E7+yamaa!E7</f>
        <v>114429</v>
      </c>
      <c r="F7" s="15">
        <f>+temee!F7+aduu!F7+uher!F7+honi!F7+yamaa!F7</f>
        <v>124748</v>
      </c>
      <c r="G7" s="15">
        <f>+temee!G7+aduu!G7+uher!G7+honi!G7+yamaa!G7</f>
        <v>123649</v>
      </c>
      <c r="H7" s="15">
        <f>+temee!H7+aduu!H7+uher!H7+honi!H7+yamaa!H7</f>
        <v>116094</v>
      </c>
      <c r="I7" s="15">
        <f>+temee!I7+aduu!I7+uher!I7+honi!I7+yamaa!I7</f>
        <v>105614</v>
      </c>
      <c r="J7" s="15">
        <f>+temee!J7+aduu!J7+uher!J7+honi!J7+yamaa!J7</f>
        <v>99877</v>
      </c>
      <c r="K7" s="15">
        <f>+temee!K7+aduu!K7+uher!K7+honi!K7+yamaa!K7</f>
        <v>78949</v>
      </c>
      <c r="L7" s="15">
        <f>+temee!L7+aduu!L7+uher!L7+honi!L7+yamaa!L7</f>
        <v>93335</v>
      </c>
      <c r="M7" s="18" t="s">
        <v>20</v>
      </c>
      <c r="N7" s="15">
        <f>+temee!M7+aduu!M7+uher!M7+honi!M7+yamaa!M7</f>
        <v>102435</v>
      </c>
      <c r="O7" s="15">
        <f>+temee!N7+aduu!N7+uher!N7+honi!O7+yamaa!O7</f>
        <v>89380</v>
      </c>
      <c r="P7" s="15">
        <f>+temee!O7+aduu!O7+uher!O7+honi!P7+yamaa!P7</f>
        <v>91586</v>
      </c>
      <c r="Q7" s="15">
        <f>+temee!Q7+aduu!Q7+uher!P7+honi!Q7+yamaa!Q7</f>
        <v>85883</v>
      </c>
      <c r="R7" s="8">
        <v>74406</v>
      </c>
      <c r="S7" s="8">
        <v>76927</v>
      </c>
      <c r="T7" s="8">
        <v>83235</v>
      </c>
      <c r="U7" s="8">
        <v>80520</v>
      </c>
      <c r="V7" s="16">
        <v>82327</v>
      </c>
      <c r="W7" s="16">
        <v>78482</v>
      </c>
      <c r="X7" s="16">
        <v>80802</v>
      </c>
      <c r="Y7" s="18" t="s">
        <v>20</v>
      </c>
      <c r="Z7" s="16">
        <v>81489</v>
      </c>
      <c r="AA7" s="16">
        <v>81746</v>
      </c>
      <c r="AB7" s="16">
        <v>82229</v>
      </c>
      <c r="AC7" s="16">
        <v>84865</v>
      </c>
      <c r="AD7" s="16">
        <v>89481</v>
      </c>
      <c r="AE7" s="16">
        <v>90403</v>
      </c>
      <c r="AF7" s="16">
        <v>97979</v>
      </c>
      <c r="AG7" s="16">
        <v>100371</v>
      </c>
      <c r="AH7" s="16">
        <v>105554</v>
      </c>
      <c r="AI7" s="16">
        <v>93625</v>
      </c>
      <c r="AJ7" s="16">
        <v>101726</v>
      </c>
      <c r="AK7" s="18" t="s">
        <v>20</v>
      </c>
      <c r="AL7" s="16">
        <v>104488</v>
      </c>
      <c r="AM7" s="16">
        <v>105828</v>
      </c>
      <c r="AN7" s="16">
        <f>+temee!AM7+aduu!AM7+uher!AM7+honi!AM7+yamaa!AM7</f>
        <v>110806</v>
      </c>
      <c r="AO7" s="16">
        <f>+temee!AN7+aduu!AN7+uher!AN7+honi!AO7+yamaa!AO7</f>
        <v>117923</v>
      </c>
      <c r="AP7" s="16">
        <f>+temee!AO7+aduu!AO7+uher!AO7+honi!AP7+yamaa!AP7</f>
        <v>103428</v>
      </c>
      <c r="AQ7" s="16">
        <f>+temee!AP7+aduu!AP7+uher!AP7+honi!AQ7+yamaa!AQ7</f>
        <v>103470</v>
      </c>
      <c r="AR7" s="16">
        <v>104449</v>
      </c>
      <c r="AS7" s="16">
        <f>+temee!AR7+aduu!AR7+uher!AR7+honi!AS7+yamaa!AS7</f>
        <v>101104</v>
      </c>
      <c r="AT7" s="16">
        <f>+temee!AS7+aduu!AS7+uher!AS7+honi!AT7+yamaa!AT7</f>
        <v>97770</v>
      </c>
      <c r="AU7" s="16">
        <f>+temee!AT7+aduu!AT7+uher!AT7+honi!AU7+yamaa!AU7</f>
        <v>98040</v>
      </c>
      <c r="AV7" s="16">
        <f>+temee!AU7+aduu!AU7+uher!AU7+honi!AV7+yamaa!AV7</f>
        <v>104893</v>
      </c>
      <c r="AW7" s="18" t="s">
        <v>20</v>
      </c>
      <c r="AX7" s="16">
        <v>110252</v>
      </c>
      <c r="AY7" s="16">
        <v>103378</v>
      </c>
      <c r="AZ7" s="16">
        <v>103604</v>
      </c>
      <c r="BA7" s="16">
        <v>118038</v>
      </c>
      <c r="BB7" s="16">
        <v>134511</v>
      </c>
      <c r="BC7" s="16">
        <v>129726</v>
      </c>
      <c r="BD7" s="16">
        <v>131931</v>
      </c>
      <c r="BE7" s="16">
        <v>139629</v>
      </c>
      <c r="BF7" s="16">
        <v>141599</v>
      </c>
      <c r="BG7" s="16">
        <v>94694</v>
      </c>
      <c r="BH7" s="16">
        <v>84592</v>
      </c>
      <c r="BI7" s="16">
        <v>73515</v>
      </c>
      <c r="BJ7" s="18" t="s">
        <v>20</v>
      </c>
      <c r="BK7" s="16">
        <v>85604</v>
      </c>
      <c r="BL7" s="19">
        <v>103050</v>
      </c>
      <c r="BM7" s="19">
        <v>119661</v>
      </c>
      <c r="BN7" s="19">
        <v>146366</v>
      </c>
      <c r="BO7" s="18">
        <v>180431</v>
      </c>
      <c r="BP7" s="19">
        <v>192439</v>
      </c>
      <c r="BQ7" s="18">
        <v>215199</v>
      </c>
      <c r="BR7" s="8">
        <v>182044</v>
      </c>
      <c r="BS7" s="18">
        <f>+temee!BQ7+aduu!BQ7+uher!BR7+honi!BS7+yamaa!BS7</f>
        <v>203186</v>
      </c>
      <c r="BT7" s="18">
        <f>+temee!BR7+aduu!BR7+uher!BS7+honi!BT7+yamaa!BT7</f>
        <v>244006</v>
      </c>
      <c r="BU7" s="8">
        <v>273856</v>
      </c>
      <c r="BV7" s="8">
        <v>304612</v>
      </c>
      <c r="BW7" s="8">
        <v>324788</v>
      </c>
      <c r="BX7" s="8">
        <v>351783</v>
      </c>
      <c r="BY7" s="8">
        <v>364392</v>
      </c>
      <c r="BZ7" s="8">
        <v>311922</v>
      </c>
    </row>
    <row r="8" spans="1:78" ht="16.5" customHeight="1">
      <c r="A8" s="18" t="s">
        <v>21</v>
      </c>
      <c r="B8" s="15">
        <f>+temee!B8+aduu!B8+uher!B8+honi!B8+yamaa!B8</f>
        <v>59482</v>
      </c>
      <c r="C8" s="15">
        <f>+temee!C8+aduu!C8+uher!C8+honi!C8+yamaa!C8</f>
        <v>63080</v>
      </c>
      <c r="D8" s="15">
        <f>+temee!D8+aduu!D8+uher!D8+honi!D8+yamaa!D8</f>
        <v>59842</v>
      </c>
      <c r="E8" s="15">
        <f>+temee!E8+aduu!E8+uher!E8+honi!E8+yamaa!E8</f>
        <v>51436</v>
      </c>
      <c r="F8" s="15">
        <f>+temee!F8+aduu!F8+uher!F8+honi!F8+yamaa!F8</f>
        <v>51561</v>
      </c>
      <c r="G8" s="15">
        <f>+temee!G8+aduu!G8+uher!G8+honi!G8+yamaa!G8</f>
        <v>52509</v>
      </c>
      <c r="H8" s="15">
        <f>+temee!H8+aduu!H8+uher!H8+honi!H8+yamaa!H8</f>
        <v>46439</v>
      </c>
      <c r="I8" s="15">
        <f>+temee!I8+aduu!I8+uher!I8+honi!I8+yamaa!I8</f>
        <v>43706</v>
      </c>
      <c r="J8" s="15">
        <f>+temee!J8+aduu!J8+uher!J8+honi!J8+yamaa!J8</f>
        <v>44376</v>
      </c>
      <c r="K8" s="15">
        <f>+temee!K8+aduu!K8+uher!K8+honi!K8+yamaa!K8</f>
        <v>35756</v>
      </c>
      <c r="L8" s="15">
        <f>+temee!L8+aduu!L8+uher!L8+honi!L8+yamaa!L8</f>
        <v>50070</v>
      </c>
      <c r="M8" s="18" t="s">
        <v>21</v>
      </c>
      <c r="N8" s="15">
        <f>+temee!M8+aduu!M8+uher!M8+honi!M8+yamaa!M8</f>
        <v>53920</v>
      </c>
      <c r="O8" s="15">
        <f>+temee!N8+aduu!N8+uher!N8+honi!O8+yamaa!O8</f>
        <v>51106</v>
      </c>
      <c r="P8" s="15">
        <f>+temee!O8+aduu!O8+uher!O8+honi!P8+yamaa!P8</f>
        <v>52282</v>
      </c>
      <c r="Q8" s="15">
        <f>+temee!Q8+aduu!Q8+uher!P8+honi!Q8+yamaa!Q8</f>
        <v>50112</v>
      </c>
      <c r="R8" s="8">
        <v>44272</v>
      </c>
      <c r="S8" s="8">
        <v>45915</v>
      </c>
      <c r="T8" s="8">
        <v>52470</v>
      </c>
      <c r="U8" s="8">
        <v>57485</v>
      </c>
      <c r="V8" s="16">
        <v>58628</v>
      </c>
      <c r="W8" s="16">
        <v>61724</v>
      </c>
      <c r="X8" s="16">
        <v>62361</v>
      </c>
      <c r="Y8" s="18" t="s">
        <v>21</v>
      </c>
      <c r="Z8" s="16">
        <v>60670</v>
      </c>
      <c r="AA8" s="16">
        <v>64829</v>
      </c>
      <c r="AB8" s="16">
        <v>63528</v>
      </c>
      <c r="AC8" s="16">
        <v>62954</v>
      </c>
      <c r="AD8" s="16">
        <v>64869</v>
      </c>
      <c r="AE8" s="16">
        <v>65774</v>
      </c>
      <c r="AF8" s="16">
        <v>67006</v>
      </c>
      <c r="AG8" s="16">
        <v>69896</v>
      </c>
      <c r="AH8" s="16">
        <v>70060</v>
      </c>
      <c r="AI8" s="16">
        <v>71459</v>
      </c>
      <c r="AJ8" s="16">
        <v>74013</v>
      </c>
      <c r="AK8" s="18" t="s">
        <v>21</v>
      </c>
      <c r="AL8" s="16">
        <v>73106</v>
      </c>
      <c r="AM8" s="16">
        <v>72193</v>
      </c>
      <c r="AN8" s="16">
        <f>+temee!AM8+aduu!AM8+uher!AM8+honi!AM8+yamaa!AM8</f>
        <v>79302</v>
      </c>
      <c r="AO8" s="16">
        <f>+temee!AN8+aduu!AN8+uher!AN8+honi!AO8+yamaa!AO8</f>
        <v>83934</v>
      </c>
      <c r="AP8" s="16">
        <f>+temee!AO8+aduu!AO8+uher!AO8+honi!AP8+yamaa!AP8</f>
        <v>75638</v>
      </c>
      <c r="AQ8" s="16">
        <f>+temee!AP8+aduu!AP8+uher!AP8+honi!AQ8+yamaa!AQ8</f>
        <v>73103</v>
      </c>
      <c r="AR8" s="16">
        <v>68243</v>
      </c>
      <c r="AS8" s="16">
        <f>+temee!AR8+aduu!AR8+uher!AR8+honi!AS8+yamaa!AS8</f>
        <v>64211</v>
      </c>
      <c r="AT8" s="16">
        <f>+temee!AS8+aduu!AS8+uher!AS8+honi!AT8+yamaa!AT8</f>
        <v>65710</v>
      </c>
      <c r="AU8" s="16">
        <f>+temee!AT8+aduu!AT8+uher!AT8+honi!AU8+yamaa!AU8</f>
        <v>67137</v>
      </c>
      <c r="AV8" s="16">
        <f>+temee!AU8+aduu!AU8+uher!AU8+honi!AV8+yamaa!AV8</f>
        <v>70283</v>
      </c>
      <c r="AW8" s="18" t="s">
        <v>21</v>
      </c>
      <c r="AX8" s="16">
        <v>75313</v>
      </c>
      <c r="AY8" s="16">
        <v>71964</v>
      </c>
      <c r="AZ8" s="16">
        <v>70904</v>
      </c>
      <c r="BA8" s="16">
        <v>61891</v>
      </c>
      <c r="BB8" s="16">
        <v>75970</v>
      </c>
      <c r="BC8" s="16">
        <v>77467</v>
      </c>
      <c r="BD8" s="16">
        <v>82702</v>
      </c>
      <c r="BE8" s="16">
        <v>91472</v>
      </c>
      <c r="BF8" s="16">
        <v>104924</v>
      </c>
      <c r="BG8" s="16">
        <v>89237</v>
      </c>
      <c r="BH8" s="16">
        <v>72289</v>
      </c>
      <c r="BI8" s="16">
        <v>69182</v>
      </c>
      <c r="BJ8" s="18" t="s">
        <v>21</v>
      </c>
      <c r="BK8" s="16">
        <v>81167</v>
      </c>
      <c r="BL8" s="19">
        <v>82190</v>
      </c>
      <c r="BM8" s="19">
        <v>87246</v>
      </c>
      <c r="BN8" s="19">
        <v>101950</v>
      </c>
      <c r="BO8" s="18">
        <v>116092</v>
      </c>
      <c r="BP8" s="19">
        <v>138365</v>
      </c>
      <c r="BQ8" s="18">
        <v>154014</v>
      </c>
      <c r="BR8" s="8">
        <v>87354</v>
      </c>
      <c r="BS8" s="18">
        <f>+temee!BQ8+aduu!BQ8+uher!BR8+honi!BS8+yamaa!BS8</f>
        <v>110596</v>
      </c>
      <c r="BT8" s="18">
        <f>+temee!BR8+aduu!BR8+uher!BS8+honi!BT8+yamaa!BT8</f>
        <v>135968</v>
      </c>
      <c r="BU8" s="8">
        <v>165579</v>
      </c>
      <c r="BV8" s="8">
        <v>187404</v>
      </c>
      <c r="BW8" s="8">
        <v>208503</v>
      </c>
      <c r="BX8" s="8">
        <v>248404</v>
      </c>
      <c r="BY8" s="8">
        <v>282274</v>
      </c>
      <c r="BZ8" s="8">
        <v>300629</v>
      </c>
    </row>
    <row r="9" spans="1:78" ht="16.5" customHeight="1">
      <c r="A9" s="18" t="s">
        <v>22</v>
      </c>
      <c r="B9" s="15">
        <f>+temee!B9+aduu!B9+uher!B9+honi!B9+yamaa!B9</f>
        <v>65051</v>
      </c>
      <c r="C9" s="15">
        <f>+temee!C9+aduu!C9+uher!C9+honi!C9+yamaa!C9</f>
        <v>66384</v>
      </c>
      <c r="D9" s="15">
        <f>+temee!D9+aduu!D9+uher!D9+honi!D9+yamaa!D9</f>
        <v>71341</v>
      </c>
      <c r="E9" s="15">
        <f>+temee!E9+aduu!E9+uher!E9+honi!E9+yamaa!E9</f>
        <v>74417</v>
      </c>
      <c r="F9" s="15">
        <f>+temee!F9+aduu!F9+uher!F9+honi!F9+yamaa!F9</f>
        <v>80161</v>
      </c>
      <c r="G9" s="15">
        <f>+temee!G9+aduu!G9+uher!G9+honi!G9+yamaa!G9</f>
        <v>82370</v>
      </c>
      <c r="H9" s="15">
        <f>+temee!H9+aduu!H9+uher!H9+honi!H9+yamaa!H9</f>
        <v>52509</v>
      </c>
      <c r="I9" s="15">
        <f>+temee!I9+aduu!I9+uher!I9+honi!I9+yamaa!I9</f>
        <v>52594</v>
      </c>
      <c r="J9" s="15">
        <f>+temee!J9+aduu!J9+uher!J9+honi!J9+yamaa!J9</f>
        <v>51152</v>
      </c>
      <c r="K9" s="15">
        <f>+temee!K9+aduu!K9+uher!K9+honi!K9+yamaa!K9</f>
        <v>55358</v>
      </c>
      <c r="L9" s="15">
        <f>+temee!L9+aduu!L9+uher!L9+honi!L9+yamaa!L9</f>
        <v>57097</v>
      </c>
      <c r="M9" s="18" t="s">
        <v>22</v>
      </c>
      <c r="N9" s="15">
        <f>+temee!M9+aduu!M9+uher!M9+honi!M9+yamaa!M9</f>
        <v>61583</v>
      </c>
      <c r="O9" s="15">
        <f>+temee!N9+aduu!N9+uher!N9+honi!O9+yamaa!O9</f>
        <v>60656</v>
      </c>
      <c r="P9" s="15">
        <f>+temee!O9+aduu!O9+uher!O9+honi!P9+yamaa!P9</f>
        <v>70372</v>
      </c>
      <c r="Q9" s="15">
        <f>+temee!Q9+aduu!Q9+uher!P9+honi!Q9+yamaa!Q9</f>
        <v>72089</v>
      </c>
      <c r="R9" s="8">
        <v>63051</v>
      </c>
      <c r="S9" s="8">
        <v>68371</v>
      </c>
      <c r="T9" s="8">
        <v>73490</v>
      </c>
      <c r="U9" s="8">
        <v>76224</v>
      </c>
      <c r="V9" s="16">
        <v>74265</v>
      </c>
      <c r="W9" s="16">
        <v>68840</v>
      </c>
      <c r="X9" s="16">
        <v>71304</v>
      </c>
      <c r="Y9" s="18" t="s">
        <v>22</v>
      </c>
      <c r="Z9" s="16">
        <v>60275</v>
      </c>
      <c r="AA9" s="16">
        <v>62495</v>
      </c>
      <c r="AB9" s="16">
        <v>65449</v>
      </c>
      <c r="AC9" s="16">
        <v>62393</v>
      </c>
      <c r="AD9" s="16">
        <v>67139</v>
      </c>
      <c r="AE9" s="16">
        <v>66448</v>
      </c>
      <c r="AF9" s="16">
        <v>69230</v>
      </c>
      <c r="AG9" s="16">
        <v>71022</v>
      </c>
      <c r="AH9" s="16">
        <v>72396</v>
      </c>
      <c r="AI9" s="16">
        <v>75166</v>
      </c>
      <c r="AJ9" s="16">
        <v>78730</v>
      </c>
      <c r="AK9" s="18" t="s">
        <v>22</v>
      </c>
      <c r="AL9" s="16">
        <v>78994</v>
      </c>
      <c r="AM9" s="16">
        <v>80002</v>
      </c>
      <c r="AN9" s="16">
        <f>+temee!AM9+aduu!AM9+uher!AM9+honi!AM9+yamaa!AM9</f>
        <v>80398</v>
      </c>
      <c r="AO9" s="16">
        <f>+temee!AN9+aduu!AN9+uher!AN9+honi!AO9+yamaa!AO9</f>
        <v>88109</v>
      </c>
      <c r="AP9" s="16">
        <f>+temee!AO9+aduu!AO9+uher!AO9+honi!AP9+yamaa!AP9</f>
        <v>90370</v>
      </c>
      <c r="AQ9" s="16">
        <f>+temee!AP9+aduu!AP9+uher!AP9+honi!AQ9+yamaa!AQ9</f>
        <v>85042</v>
      </c>
      <c r="AR9" s="16">
        <v>79176</v>
      </c>
      <c r="AS9" s="16">
        <f>+temee!AR9+aduu!AR9+uher!AR9+honi!AS9+yamaa!AS9</f>
        <v>79644</v>
      </c>
      <c r="AT9" s="16">
        <f>+temee!AS9+aduu!AS9+uher!AS9+honi!AT9+yamaa!AT9</f>
        <v>78101</v>
      </c>
      <c r="AU9" s="16">
        <f>+temee!AT9+aduu!AT9+uher!AT9+honi!AU9+yamaa!AU9</f>
        <v>75622</v>
      </c>
      <c r="AV9" s="16">
        <f>+temee!AU9+aduu!AU9+uher!AU9+honi!AV9+yamaa!AV9</f>
        <v>80756</v>
      </c>
      <c r="AW9" s="18" t="s">
        <v>22</v>
      </c>
      <c r="AX9" s="16">
        <v>83324</v>
      </c>
      <c r="AY9" s="16">
        <v>86040</v>
      </c>
      <c r="AZ9" s="16">
        <v>84981</v>
      </c>
      <c r="BA9" s="16">
        <v>94100</v>
      </c>
      <c r="BB9" s="16">
        <v>117060</v>
      </c>
      <c r="BC9" s="16">
        <v>116541</v>
      </c>
      <c r="BD9" s="16">
        <v>120125</v>
      </c>
      <c r="BE9" s="16">
        <v>128899</v>
      </c>
      <c r="BF9" s="16">
        <v>132810</v>
      </c>
      <c r="BG9" s="16">
        <v>126316</v>
      </c>
      <c r="BH9" s="16">
        <v>76674</v>
      </c>
      <c r="BI9" s="16">
        <v>46223</v>
      </c>
      <c r="BJ9" s="18" t="s">
        <v>22</v>
      </c>
      <c r="BK9" s="16">
        <v>60211</v>
      </c>
      <c r="BL9" s="19">
        <v>72385</v>
      </c>
      <c r="BM9" s="19">
        <v>81177</v>
      </c>
      <c r="BN9" s="19">
        <v>94767</v>
      </c>
      <c r="BO9" s="18">
        <v>117855</v>
      </c>
      <c r="BP9" s="19">
        <v>135970</v>
      </c>
      <c r="BQ9" s="18">
        <v>149423</v>
      </c>
      <c r="BR9" s="8">
        <v>105856</v>
      </c>
      <c r="BS9" s="18">
        <f>+temee!BQ9+aduu!BQ9+uher!BR9+honi!BS9+yamaa!BS9</f>
        <v>119055</v>
      </c>
      <c r="BT9" s="18">
        <f>+temee!BR9+aduu!BR9+uher!BS9+honi!BT9+yamaa!BT9</f>
        <v>137468</v>
      </c>
      <c r="BU9" s="8">
        <v>155817</v>
      </c>
      <c r="BV9" s="8">
        <v>172555</v>
      </c>
      <c r="BW9" s="8">
        <v>181937</v>
      </c>
      <c r="BX9" s="8">
        <v>207036</v>
      </c>
      <c r="BY9" s="8">
        <v>220240</v>
      </c>
      <c r="BZ9" s="8">
        <v>191491</v>
      </c>
    </row>
    <row r="10" spans="1:78" ht="16.5" customHeight="1">
      <c r="A10" s="18" t="s">
        <v>23</v>
      </c>
      <c r="B10" s="15">
        <f>+temee!B10+aduu!B10+uher!B10+honi!B10+yamaa!B10</f>
        <v>92885</v>
      </c>
      <c r="C10" s="15">
        <f>+temee!C10+aduu!C10+uher!C10+honi!C10+yamaa!C10</f>
        <v>102148</v>
      </c>
      <c r="D10" s="15">
        <f>+temee!D10+aduu!D10+uher!D10+honi!D10+yamaa!D10</f>
        <v>109142</v>
      </c>
      <c r="E10" s="15">
        <f>+temee!E10+aduu!E10+uher!E10+honi!E10+yamaa!E10</f>
        <v>118434</v>
      </c>
      <c r="F10" s="15">
        <f>+temee!F10+aduu!F10+uher!F10+honi!F10+yamaa!F10</f>
        <v>132040</v>
      </c>
      <c r="G10" s="15">
        <f>+temee!G10+aduu!G10+uher!G10+honi!G10+yamaa!G10</f>
        <v>124149</v>
      </c>
      <c r="H10" s="15">
        <f>+temee!H10+aduu!H10+uher!H10+honi!H10+yamaa!H10</f>
        <v>120818</v>
      </c>
      <c r="I10" s="15">
        <f>+temee!I10+aduu!I10+uher!I10+honi!I10+yamaa!I10</f>
        <v>114072</v>
      </c>
      <c r="J10" s="15">
        <f>+temee!J10+aduu!J10+uher!J10+honi!J10+yamaa!J10</f>
        <v>89850</v>
      </c>
      <c r="K10" s="15">
        <f>+temee!K10+aduu!K10+uher!K10+honi!K10+yamaa!K10</f>
        <v>110161</v>
      </c>
      <c r="L10" s="15">
        <f>+temee!L10+aduu!L10+uher!L10+honi!L10+yamaa!L10</f>
        <v>112540</v>
      </c>
      <c r="M10" s="18" t="s">
        <v>23</v>
      </c>
      <c r="N10" s="15">
        <f>+temee!M10+aduu!M10+uher!M10+honi!M10+yamaa!M10</f>
        <v>119425</v>
      </c>
      <c r="O10" s="15">
        <f>+temee!N10+aduu!N10+uher!N10+honi!O10+yamaa!O10</f>
        <v>118455</v>
      </c>
      <c r="P10" s="15">
        <f>+temee!O10+aduu!O10+uher!O10+honi!P10+yamaa!P10</f>
        <v>144184</v>
      </c>
      <c r="Q10" s="15">
        <f>+temee!Q10+aduu!Q10+uher!P10+honi!Q10+yamaa!Q10</f>
        <v>137608</v>
      </c>
      <c r="R10" s="8">
        <v>132682</v>
      </c>
      <c r="S10" s="8">
        <v>120078</v>
      </c>
      <c r="T10" s="8">
        <v>128089</v>
      </c>
      <c r="U10" s="8">
        <v>134044</v>
      </c>
      <c r="V10" s="16">
        <v>141691</v>
      </c>
      <c r="W10" s="16">
        <v>143196</v>
      </c>
      <c r="X10" s="16">
        <v>137173</v>
      </c>
      <c r="Y10" s="18" t="s">
        <v>23</v>
      </c>
      <c r="Z10" s="16">
        <v>120491</v>
      </c>
      <c r="AA10" s="16">
        <v>134269</v>
      </c>
      <c r="AB10" s="16">
        <v>140131</v>
      </c>
      <c r="AC10" s="16">
        <v>136827</v>
      </c>
      <c r="AD10" s="16">
        <v>147091</v>
      </c>
      <c r="AE10" s="16">
        <v>151724</v>
      </c>
      <c r="AF10" s="16">
        <v>152845</v>
      </c>
      <c r="AG10" s="16">
        <v>156317</v>
      </c>
      <c r="AH10" s="16">
        <v>160628</v>
      </c>
      <c r="AI10" s="16">
        <v>162872</v>
      </c>
      <c r="AJ10" s="16">
        <v>153093</v>
      </c>
      <c r="AK10" s="18" t="s">
        <v>23</v>
      </c>
      <c r="AL10" s="16">
        <v>156131</v>
      </c>
      <c r="AM10" s="16">
        <v>161477</v>
      </c>
      <c r="AN10" s="16">
        <f>+temee!AM10+aduu!AM10+uher!AM10+honi!AM10+yamaa!AM10</f>
        <v>159103</v>
      </c>
      <c r="AO10" s="16">
        <f>+temee!AN10+aduu!AN10+uher!AN10+honi!AO10+yamaa!AO10</f>
        <v>169581</v>
      </c>
      <c r="AP10" s="16">
        <f>+temee!AO10+aduu!AO10+uher!AO10+honi!AP10+yamaa!AP10</f>
        <v>133792</v>
      </c>
      <c r="AQ10" s="16">
        <f>+temee!AP10+aduu!AP10+uher!AP10+honi!AQ10+yamaa!AQ10</f>
        <v>138509</v>
      </c>
      <c r="AR10" s="16">
        <v>136086</v>
      </c>
      <c r="AS10" s="16">
        <f>+temee!AR10+aduu!AR10+uher!AR10+honi!AS10+yamaa!AS10</f>
        <v>143250</v>
      </c>
      <c r="AT10" s="16">
        <f>+temee!AS10+aduu!AS10+uher!AS10+honi!AT10+yamaa!AT10</f>
        <v>145869</v>
      </c>
      <c r="AU10" s="16">
        <f>+temee!AT10+aduu!AT10+uher!AT10+honi!AU10+yamaa!AU10</f>
        <v>146242</v>
      </c>
      <c r="AV10" s="16">
        <f>+temee!AU10+aduu!AU10+uher!AU10+honi!AV10+yamaa!AV10</f>
        <v>165814</v>
      </c>
      <c r="AW10" s="18" t="s">
        <v>23</v>
      </c>
      <c r="AX10" s="16">
        <v>177025</v>
      </c>
      <c r="AY10" s="16">
        <v>184708</v>
      </c>
      <c r="AZ10" s="16">
        <v>195176</v>
      </c>
      <c r="BA10" s="16">
        <v>196542</v>
      </c>
      <c r="BB10" s="16">
        <v>214972</v>
      </c>
      <c r="BC10" s="16">
        <v>208021</v>
      </c>
      <c r="BD10" s="16">
        <v>237502</v>
      </c>
      <c r="BE10" s="16">
        <v>263313</v>
      </c>
      <c r="BF10" s="16">
        <v>237423</v>
      </c>
      <c r="BG10" s="16">
        <v>144880</v>
      </c>
      <c r="BH10" s="16">
        <v>157393</v>
      </c>
      <c r="BI10" s="16">
        <v>174607</v>
      </c>
      <c r="BJ10" s="18" t="s">
        <v>23</v>
      </c>
      <c r="BK10" s="16">
        <v>197544</v>
      </c>
      <c r="BL10" s="19">
        <v>221477</v>
      </c>
      <c r="BM10" s="19">
        <v>213682</v>
      </c>
      <c r="BN10" s="19">
        <v>238838</v>
      </c>
      <c r="BO10" s="18">
        <v>276918</v>
      </c>
      <c r="BP10" s="19">
        <v>304429</v>
      </c>
      <c r="BQ10" s="18">
        <v>288294</v>
      </c>
      <c r="BR10" s="8">
        <v>97922</v>
      </c>
      <c r="BS10" s="18">
        <f>+temee!BQ10+aduu!BQ10+uher!BR10+honi!BS10+yamaa!BS10</f>
        <v>130896</v>
      </c>
      <c r="BT10" s="18">
        <f>+temee!BR10+aduu!BR10+uher!BS10+honi!BT10+yamaa!BT10</f>
        <v>171539</v>
      </c>
      <c r="BU10" s="8">
        <v>216946</v>
      </c>
      <c r="BV10" s="8">
        <v>268004</v>
      </c>
      <c r="BW10" s="8">
        <v>315280</v>
      </c>
      <c r="BX10" s="8">
        <v>369215</v>
      </c>
      <c r="BY10" s="8">
        <v>426123</v>
      </c>
      <c r="BZ10" s="8">
        <v>420060</v>
      </c>
    </row>
    <row r="11" spans="1:78" ht="16.5" customHeight="1">
      <c r="A11" s="18" t="s">
        <v>24</v>
      </c>
      <c r="B11" s="15">
        <f>+temee!B11+aduu!B11+uher!B11+honi!B11+yamaa!B11</f>
        <v>63902</v>
      </c>
      <c r="C11" s="15">
        <f>+temee!C11+aduu!C11+uher!C11+honi!C11+yamaa!C11</f>
        <v>69139</v>
      </c>
      <c r="D11" s="15">
        <f>+temee!D11+aduu!D11+uher!D11+honi!D11+yamaa!D11</f>
        <v>74303</v>
      </c>
      <c r="E11" s="15">
        <f>+temee!E11+aduu!E11+uher!E11+honi!E11+yamaa!E11</f>
        <v>81772</v>
      </c>
      <c r="F11" s="15">
        <f>+temee!F11+aduu!F11+uher!F11+honi!F11+yamaa!F11</f>
        <v>90223</v>
      </c>
      <c r="G11" s="15">
        <f>+temee!G11+aduu!G11+uher!G11+honi!G11+yamaa!G11</f>
        <v>83848</v>
      </c>
      <c r="H11" s="15">
        <f>+temee!H11+aduu!H11+uher!H11+honi!H11+yamaa!H11</f>
        <v>77741</v>
      </c>
      <c r="I11" s="15">
        <f>+temee!I11+aduu!I11+uher!I11+honi!I11+yamaa!I11</f>
        <v>75679</v>
      </c>
      <c r="J11" s="15">
        <f>+temee!J11+aduu!J11+uher!J11+honi!J11+yamaa!J11</f>
        <v>66895</v>
      </c>
      <c r="K11" s="15">
        <f>+temee!K11+aduu!K11+uher!K11+honi!K11+yamaa!K11</f>
        <v>68601</v>
      </c>
      <c r="L11" s="15">
        <f>+temee!L11+aduu!L11+uher!L11+honi!L11+yamaa!L11</f>
        <v>71324</v>
      </c>
      <c r="M11" s="18" t="s">
        <v>24</v>
      </c>
      <c r="N11" s="15">
        <f>+temee!M11+aduu!M11+uher!M11+honi!M11+yamaa!M11</f>
        <v>73451</v>
      </c>
      <c r="O11" s="15">
        <f>+temee!N11+aduu!N11+uher!N11+honi!O11+yamaa!O11</f>
        <v>68193</v>
      </c>
      <c r="P11" s="15">
        <f>+temee!O11+aduu!O11+uher!O11+honi!P11+yamaa!P11</f>
        <v>66620</v>
      </c>
      <c r="Q11" s="15">
        <f>+temee!Q11+aduu!Q11+uher!P11+honi!Q11+yamaa!Q11</f>
        <v>63177</v>
      </c>
      <c r="R11" s="8">
        <v>53337</v>
      </c>
      <c r="S11" s="8">
        <v>51837</v>
      </c>
      <c r="T11" s="8">
        <v>56171</v>
      </c>
      <c r="U11" s="8">
        <v>58286</v>
      </c>
      <c r="V11" s="16">
        <v>60355</v>
      </c>
      <c r="W11" s="16">
        <v>58015</v>
      </c>
      <c r="X11" s="16">
        <v>60141</v>
      </c>
      <c r="Y11" s="18" t="s">
        <v>24</v>
      </c>
      <c r="Z11" s="16">
        <v>48477</v>
      </c>
      <c r="AA11" s="16">
        <v>55137</v>
      </c>
      <c r="AB11" s="16">
        <v>61436</v>
      </c>
      <c r="AC11" s="16">
        <v>61017</v>
      </c>
      <c r="AD11" s="16">
        <v>66781</v>
      </c>
      <c r="AE11" s="16">
        <v>68904</v>
      </c>
      <c r="AF11" s="16">
        <v>71656</v>
      </c>
      <c r="AG11" s="16">
        <v>72159</v>
      </c>
      <c r="AH11" s="16">
        <v>73236</v>
      </c>
      <c r="AI11" s="16">
        <v>76935</v>
      </c>
      <c r="AJ11" s="16">
        <v>77772</v>
      </c>
      <c r="AK11" s="18" t="s">
        <v>24</v>
      </c>
      <c r="AL11" s="16">
        <v>77100</v>
      </c>
      <c r="AM11" s="16">
        <v>77280</v>
      </c>
      <c r="AN11" s="16">
        <f>+temee!AM11+aduu!AM11+uher!AM11+honi!AM11+yamaa!AM11</f>
        <v>83039</v>
      </c>
      <c r="AO11" s="16">
        <f>+temee!AN11+aduu!AN11+uher!AN11+honi!AO11+yamaa!AO11</f>
        <v>87971</v>
      </c>
      <c r="AP11" s="16">
        <f>+temee!AO11+aduu!AO11+uher!AO11+honi!AP11+yamaa!AP11</f>
        <v>85649</v>
      </c>
      <c r="AQ11" s="16">
        <f>+temee!AP11+aduu!AP11+uher!AP11+honi!AQ11+yamaa!AQ11</f>
        <v>76053</v>
      </c>
      <c r="AR11" s="16">
        <v>64304</v>
      </c>
      <c r="AS11" s="16">
        <f>+temee!AR11+aduu!AR11+uher!AR11+honi!AS11+yamaa!AS11</f>
        <v>72373</v>
      </c>
      <c r="AT11" s="16">
        <f>+temee!AS11+aduu!AS11+uher!AS11+honi!AT11+yamaa!AT11</f>
        <v>73976</v>
      </c>
      <c r="AU11" s="16">
        <f>+temee!AT11+aduu!AT11+uher!AT11+honi!AU11+yamaa!AU11</f>
        <v>72794</v>
      </c>
      <c r="AV11" s="16">
        <f>+temee!AU11+aduu!AU11+uher!AU11+honi!AV11+yamaa!AV11</f>
        <v>83095</v>
      </c>
      <c r="AW11" s="18" t="s">
        <v>24</v>
      </c>
      <c r="AX11" s="16">
        <v>89895</v>
      </c>
      <c r="AY11" s="16">
        <v>90119</v>
      </c>
      <c r="AZ11" s="16">
        <v>84740</v>
      </c>
      <c r="BA11" s="16">
        <v>95548</v>
      </c>
      <c r="BB11" s="16">
        <v>113752</v>
      </c>
      <c r="BC11" s="16">
        <v>110786</v>
      </c>
      <c r="BD11" s="16">
        <v>120050</v>
      </c>
      <c r="BE11" s="16">
        <v>134677</v>
      </c>
      <c r="BF11" s="16">
        <v>137601</v>
      </c>
      <c r="BG11" s="16">
        <v>108836</v>
      </c>
      <c r="BH11" s="16">
        <v>100395</v>
      </c>
      <c r="BI11" s="16">
        <v>80819</v>
      </c>
      <c r="BJ11" s="18" t="s">
        <v>24</v>
      </c>
      <c r="BK11" s="16">
        <v>89956</v>
      </c>
      <c r="BL11" s="19">
        <v>104267</v>
      </c>
      <c r="BM11" s="19">
        <v>106857</v>
      </c>
      <c r="BN11" s="19">
        <v>115092</v>
      </c>
      <c r="BO11" s="18">
        <v>143407</v>
      </c>
      <c r="BP11" s="19">
        <v>155822</v>
      </c>
      <c r="BQ11" s="18">
        <v>150471</v>
      </c>
      <c r="BR11" s="8">
        <v>86172</v>
      </c>
      <c r="BS11" s="18">
        <f>+temee!BQ11+aduu!BQ11+uher!BR11+honi!BS11+yamaa!BS11</f>
        <v>99922</v>
      </c>
      <c r="BT11" s="18">
        <f>+temee!BR11+aduu!BR11+uher!BS11+honi!BT11+yamaa!BT11</f>
        <v>121384</v>
      </c>
      <c r="BU11" s="8">
        <v>144490</v>
      </c>
      <c r="BV11" s="8">
        <v>164359</v>
      </c>
      <c r="BW11" s="8">
        <v>190873</v>
      </c>
      <c r="BX11" s="8">
        <v>216700</v>
      </c>
      <c r="BY11" s="8">
        <v>232857</v>
      </c>
      <c r="BZ11" s="8">
        <v>230866</v>
      </c>
    </row>
    <row r="12" spans="1:78" ht="16.5" customHeight="1">
      <c r="A12" s="18" t="s">
        <v>25</v>
      </c>
      <c r="B12" s="15">
        <f>+temee!B12+aduu!B12+uher!B12+honi!B12+yamaa!B12</f>
        <v>76683</v>
      </c>
      <c r="C12" s="15">
        <f>+temee!C12+aduu!C12+uher!C12+honi!C12+yamaa!C12</f>
        <v>65881</v>
      </c>
      <c r="D12" s="15">
        <f>+temee!D12+aduu!D12+uher!D12+honi!D12+yamaa!D12</f>
        <v>68601</v>
      </c>
      <c r="E12" s="15">
        <f>+temee!E12+aduu!E12+uher!E12+honi!E12+yamaa!E12</f>
        <v>71180</v>
      </c>
      <c r="F12" s="15">
        <f>+temee!F12+aduu!F12+uher!F12+honi!F12+yamaa!F12</f>
        <v>75173</v>
      </c>
      <c r="G12" s="15">
        <f>+temee!G12+aduu!G12+uher!G12+honi!G12+yamaa!G12</f>
        <v>75489</v>
      </c>
      <c r="H12" s="15">
        <f>+temee!H12+aduu!H12+uher!H12+honi!H12+yamaa!H12</f>
        <v>68543</v>
      </c>
      <c r="I12" s="15">
        <f>+temee!I12+aduu!I12+uher!I12+honi!I12+yamaa!I12</f>
        <v>63633</v>
      </c>
      <c r="J12" s="15">
        <f>+temee!J12+aduu!J12+uher!J12+honi!J12+yamaa!J12</f>
        <v>53896</v>
      </c>
      <c r="K12" s="15">
        <f>+temee!K12+aduu!K12+uher!K12+honi!K12+yamaa!K12</f>
        <v>46210</v>
      </c>
      <c r="L12" s="15">
        <f>+temee!L12+aduu!L12+uher!L12+honi!L12+yamaa!L12</f>
        <v>70235</v>
      </c>
      <c r="M12" s="18" t="s">
        <v>25</v>
      </c>
      <c r="N12" s="15">
        <f>+temee!M12+aduu!M12+uher!M12+honi!M12+yamaa!M12</f>
        <v>83277</v>
      </c>
      <c r="O12" s="15">
        <f>+temee!N12+aduu!N12+uher!N12+honi!O12+yamaa!O12</f>
        <v>0</v>
      </c>
      <c r="P12" s="15">
        <f>+temee!O12+aduu!O12+uher!O12+honi!P12+yamaa!P12</f>
        <v>94104</v>
      </c>
      <c r="Q12" s="15">
        <f>+temee!Q12+aduu!Q12+uher!P12+honi!Q12+yamaa!Q12</f>
        <v>86379</v>
      </c>
      <c r="R12" s="8">
        <v>72189</v>
      </c>
      <c r="S12" s="8">
        <v>62799</v>
      </c>
      <c r="T12" s="8">
        <v>70897</v>
      </c>
      <c r="U12" s="8">
        <v>72865</v>
      </c>
      <c r="V12" s="16">
        <v>78759</v>
      </c>
      <c r="W12" s="16">
        <v>79218</v>
      </c>
      <c r="X12" s="16">
        <v>81092</v>
      </c>
      <c r="Y12" s="18" t="s">
        <v>25</v>
      </c>
      <c r="Z12" s="16">
        <v>79556</v>
      </c>
      <c r="AA12" s="16">
        <v>86089</v>
      </c>
      <c r="AB12" s="16">
        <v>88814</v>
      </c>
      <c r="AC12" s="16">
        <v>82626</v>
      </c>
      <c r="AD12" s="16">
        <v>78330</v>
      </c>
      <c r="AE12" s="16">
        <v>69493</v>
      </c>
      <c r="AF12" s="16">
        <v>81919</v>
      </c>
      <c r="AG12" s="16">
        <v>83691</v>
      </c>
      <c r="AH12" s="16">
        <v>85538</v>
      </c>
      <c r="AI12" s="16">
        <v>86391</v>
      </c>
      <c r="AJ12" s="16">
        <v>89690</v>
      </c>
      <c r="AK12" s="18" t="s">
        <v>25</v>
      </c>
      <c r="AL12" s="16">
        <v>92347</v>
      </c>
      <c r="AM12" s="16">
        <v>86877</v>
      </c>
      <c r="AN12" s="16">
        <f>+temee!AM12+aduu!AM12+uher!AM12+honi!AM12+yamaa!AM12</f>
        <v>89251</v>
      </c>
      <c r="AO12" s="16">
        <f>+temee!AN12+aduu!AN12+uher!AN12+honi!AO12+yamaa!AO12</f>
        <v>95299</v>
      </c>
      <c r="AP12" s="16">
        <f>+temee!AO12+aduu!AO12+uher!AO12+honi!AP12+yamaa!AP12</f>
        <v>76139</v>
      </c>
      <c r="AQ12" s="16">
        <f>+temee!AP12+aduu!AP12+uher!AP12+honi!AQ12+yamaa!AQ12</f>
        <v>81819</v>
      </c>
      <c r="AR12" s="16">
        <v>82377</v>
      </c>
      <c r="AS12" s="16">
        <f>+temee!AR12+aduu!AR12+uher!AR12+honi!AS12+yamaa!AS12</f>
        <v>83920</v>
      </c>
      <c r="AT12" s="16">
        <f>+temee!AS12+aduu!AS12+uher!AS12+honi!AT12+yamaa!AT12</f>
        <v>81321</v>
      </c>
      <c r="AU12" s="16">
        <f>+temee!AT12+aduu!AT12+uher!AT12+honi!AU12+yamaa!AU12</f>
        <v>85608</v>
      </c>
      <c r="AV12" s="16">
        <f>+temee!AU12+aduu!AU12+uher!AU12+honi!AV12+yamaa!AV12</f>
        <v>95101</v>
      </c>
      <c r="AW12" s="18" t="s">
        <v>25</v>
      </c>
      <c r="AX12" s="16">
        <v>102266</v>
      </c>
      <c r="AY12" s="16">
        <v>87493</v>
      </c>
      <c r="AZ12" s="16">
        <v>83284</v>
      </c>
      <c r="BA12" s="16">
        <v>85974</v>
      </c>
      <c r="BB12" s="16">
        <v>112738</v>
      </c>
      <c r="BC12" s="16">
        <v>111333</v>
      </c>
      <c r="BD12" s="16">
        <v>118735</v>
      </c>
      <c r="BE12" s="16">
        <v>129166</v>
      </c>
      <c r="BF12" s="16">
        <v>132760</v>
      </c>
      <c r="BG12" s="16">
        <v>82772</v>
      </c>
      <c r="BH12" s="16">
        <v>86348</v>
      </c>
      <c r="BI12" s="16">
        <v>83757</v>
      </c>
      <c r="BJ12" s="18" t="s">
        <v>25</v>
      </c>
      <c r="BK12" s="16">
        <v>88103</v>
      </c>
      <c r="BL12" s="19">
        <v>99987</v>
      </c>
      <c r="BM12" s="19">
        <v>114000</v>
      </c>
      <c r="BN12" s="19">
        <v>135199</v>
      </c>
      <c r="BO12" s="18">
        <v>158743</v>
      </c>
      <c r="BP12" s="19">
        <v>128173</v>
      </c>
      <c r="BQ12" s="18">
        <v>141884</v>
      </c>
      <c r="BR12" s="8">
        <v>92932</v>
      </c>
      <c r="BS12" s="18">
        <f>+temee!BQ12+aduu!BQ12+uher!BR12+honi!BS12+yamaa!BS12</f>
        <v>114216</v>
      </c>
      <c r="BT12" s="18">
        <f>+temee!BR12+aduu!BR12+uher!BS12+honi!BT12+yamaa!BT12</f>
        <v>126491</v>
      </c>
      <c r="BU12" s="8">
        <v>143147</v>
      </c>
      <c r="BV12" s="8">
        <v>168313</v>
      </c>
      <c r="BW12" s="8">
        <v>188382</v>
      </c>
      <c r="BX12" s="8">
        <v>218303</v>
      </c>
      <c r="BY12" s="8">
        <v>242494</v>
      </c>
      <c r="BZ12" s="8">
        <v>204789</v>
      </c>
    </row>
    <row r="13" spans="1:78" ht="16.5" customHeight="1">
      <c r="A13" s="18" t="s">
        <v>26</v>
      </c>
      <c r="B13" s="15">
        <f>+temee!B13+aduu!B13+uher!B13+honi!B13+yamaa!B13</f>
        <v>93714</v>
      </c>
      <c r="C13" s="15">
        <f>+temee!C13+aduu!C13+uher!C13+honi!C13+yamaa!C13</f>
        <v>101489</v>
      </c>
      <c r="D13" s="15">
        <f>+temee!D13+aduu!D13+uher!D13+honi!D13+yamaa!D13</f>
        <v>105092</v>
      </c>
      <c r="E13" s="15">
        <f>+temee!E13+aduu!E13+uher!E13+honi!E13+yamaa!E13</f>
        <v>99667</v>
      </c>
      <c r="F13" s="15">
        <f>+temee!F13+aduu!F13+uher!F13+honi!F13+yamaa!F13</f>
        <v>102380</v>
      </c>
      <c r="G13" s="15">
        <f>+temee!G13+aduu!G13+uher!G13+honi!G13+yamaa!G13</f>
        <v>95500</v>
      </c>
      <c r="H13" s="15">
        <f>+temee!H13+aduu!H13+uher!H13+honi!H13+yamaa!H13</f>
        <v>87677</v>
      </c>
      <c r="I13" s="15">
        <f>+temee!I13+aduu!I13+uher!I13+honi!I13+yamaa!I13</f>
        <v>82365</v>
      </c>
      <c r="J13" s="15">
        <f>+temee!J13+aduu!J13+uher!J13+honi!J13+yamaa!J13</f>
        <v>72598</v>
      </c>
      <c r="K13" s="15">
        <f>+temee!K13+aduu!K13+uher!K13+honi!K13+yamaa!K13</f>
        <v>66347</v>
      </c>
      <c r="L13" s="15">
        <f>+temee!L13+aduu!L13+uher!L13+honi!L13+yamaa!L13</f>
        <v>91369</v>
      </c>
      <c r="M13" s="18" t="s">
        <v>26</v>
      </c>
      <c r="N13" s="15">
        <f>+temee!M13+aduu!M13+uher!M13+honi!M13+yamaa!M13</f>
        <v>99787</v>
      </c>
      <c r="O13" s="15">
        <f>+temee!N13+aduu!N13+uher!N13+honi!O13+yamaa!O13</f>
        <v>133493</v>
      </c>
      <c r="P13" s="15">
        <f>+temee!O13+aduu!O13+uher!O13+honi!P13+yamaa!P13</f>
        <v>94664</v>
      </c>
      <c r="Q13" s="15">
        <f>+temee!Q13+aduu!Q13+uher!P13+honi!Q13+yamaa!Q13</f>
        <v>86666</v>
      </c>
      <c r="R13" s="8">
        <v>78522</v>
      </c>
      <c r="S13" s="8">
        <v>64534</v>
      </c>
      <c r="T13" s="8">
        <v>68672</v>
      </c>
      <c r="U13" s="8">
        <v>72898</v>
      </c>
      <c r="V13" s="16">
        <v>81992</v>
      </c>
      <c r="W13" s="16">
        <v>79624</v>
      </c>
      <c r="X13" s="16">
        <v>79203</v>
      </c>
      <c r="Y13" s="18" t="s">
        <v>26</v>
      </c>
      <c r="Z13" s="16">
        <v>81272</v>
      </c>
      <c r="AA13" s="16">
        <v>88192</v>
      </c>
      <c r="AB13" s="16">
        <v>86238</v>
      </c>
      <c r="AC13" s="16">
        <v>77916</v>
      </c>
      <c r="AD13" s="16">
        <v>75435</v>
      </c>
      <c r="AE13" s="16">
        <v>74916</v>
      </c>
      <c r="AF13" s="16">
        <v>82143</v>
      </c>
      <c r="AG13" s="16">
        <v>82328</v>
      </c>
      <c r="AH13" s="16">
        <v>86407</v>
      </c>
      <c r="AI13" s="16">
        <v>91649</v>
      </c>
      <c r="AJ13" s="16">
        <v>94807</v>
      </c>
      <c r="AK13" s="18" t="s">
        <v>26</v>
      </c>
      <c r="AL13" s="16">
        <v>95277</v>
      </c>
      <c r="AM13" s="16">
        <v>79560</v>
      </c>
      <c r="AN13" s="16">
        <f>+temee!AM13+aduu!AM13+uher!AM13+honi!AM13+yamaa!AM13</f>
        <v>78133</v>
      </c>
      <c r="AO13" s="16">
        <f>+temee!AN13+aduu!AN13+uher!AN13+honi!AO13+yamaa!AO13</f>
        <v>83981</v>
      </c>
      <c r="AP13" s="16">
        <f>+temee!AO13+aduu!AO13+uher!AO13+honi!AP13+yamaa!AP13</f>
        <v>62185</v>
      </c>
      <c r="AQ13" s="16">
        <f>+temee!AP13+aduu!AP13+uher!AP13+honi!AQ13+yamaa!AQ13</f>
        <v>72912</v>
      </c>
      <c r="AR13" s="16">
        <v>74895</v>
      </c>
      <c r="AS13" s="16">
        <f>+temee!AR13+aduu!AR13+uher!AR13+honi!AS13+yamaa!AS13</f>
        <v>73996</v>
      </c>
      <c r="AT13" s="16">
        <f>+temee!AS13+aduu!AS13+uher!AS13+honi!AT13+yamaa!AT13</f>
        <v>76380</v>
      </c>
      <c r="AU13" s="16">
        <f>+temee!AT13+aduu!AT13+uher!AT13+honi!AU13+yamaa!AU13</f>
        <v>81276</v>
      </c>
      <c r="AV13" s="16">
        <f>+temee!AU13+aduu!AU13+uher!AU13+honi!AV13+yamaa!AV13</f>
        <v>89907</v>
      </c>
      <c r="AW13" s="18" t="s">
        <v>26</v>
      </c>
      <c r="AX13" s="16">
        <v>95682</v>
      </c>
      <c r="AY13" s="16">
        <v>94810</v>
      </c>
      <c r="AZ13" s="16">
        <v>94023</v>
      </c>
      <c r="BA13" s="16">
        <v>89636</v>
      </c>
      <c r="BB13" s="16">
        <v>111190</v>
      </c>
      <c r="BC13" s="16">
        <v>116542</v>
      </c>
      <c r="BD13" s="16">
        <v>122482</v>
      </c>
      <c r="BE13" s="16">
        <v>131975</v>
      </c>
      <c r="BF13" s="16">
        <v>129922</v>
      </c>
      <c r="BG13" s="16">
        <v>86087</v>
      </c>
      <c r="BH13" s="16">
        <v>78938</v>
      </c>
      <c r="BI13" s="16">
        <v>77744</v>
      </c>
      <c r="BJ13" s="18" t="s">
        <v>26</v>
      </c>
      <c r="BK13" s="16">
        <v>88637</v>
      </c>
      <c r="BL13" s="19">
        <v>101605</v>
      </c>
      <c r="BM13" s="19">
        <v>116657</v>
      </c>
      <c r="BN13" s="19">
        <v>131419</v>
      </c>
      <c r="BO13" s="18">
        <v>156857</v>
      </c>
      <c r="BP13" s="19">
        <v>151802</v>
      </c>
      <c r="BQ13" s="18">
        <v>160133</v>
      </c>
      <c r="BR13" s="8">
        <v>87766</v>
      </c>
      <c r="BS13" s="18">
        <f>+temee!BQ13+aduu!BQ13+uher!BR13+honi!BS13+yamaa!BS13</f>
        <v>103299</v>
      </c>
      <c r="BT13" s="18">
        <f>+temee!BR13+aduu!BR13+uher!BS13+honi!BT13+yamaa!BT13</f>
        <v>132194</v>
      </c>
      <c r="BU13" s="8">
        <v>149704</v>
      </c>
      <c r="BV13" s="8">
        <v>180242</v>
      </c>
      <c r="BW13" s="8">
        <v>198289</v>
      </c>
      <c r="BX13" s="8">
        <v>224327</v>
      </c>
      <c r="BY13" s="8">
        <v>250553</v>
      </c>
      <c r="BZ13" s="8">
        <v>230956</v>
      </c>
    </row>
    <row r="14" spans="1:78" ht="16.5" customHeight="1">
      <c r="A14" s="18" t="s">
        <v>27</v>
      </c>
      <c r="B14" s="15">
        <f>+temee!B14+aduu!B14+uher!B14+honi!B14+yamaa!B14</f>
        <v>138127</v>
      </c>
      <c r="C14" s="15">
        <f>+temee!C14+aduu!C14+uher!C14+honi!C14+yamaa!C14</f>
        <v>145185</v>
      </c>
      <c r="D14" s="15">
        <f>+temee!D14+aduu!D14+uher!D14+honi!D14+yamaa!D14</f>
        <v>143025</v>
      </c>
      <c r="E14" s="15">
        <f>+temee!E14+aduu!E14+uher!E14+honi!E14+yamaa!E14</f>
        <v>135680</v>
      </c>
      <c r="F14" s="15">
        <f>+temee!F14+aduu!F14+uher!F14+honi!F14+yamaa!F14</f>
        <v>137943</v>
      </c>
      <c r="G14" s="15">
        <f>+temee!G14+aduu!G14+uher!G14+honi!G14+yamaa!G14</f>
        <v>137663</v>
      </c>
      <c r="H14" s="15">
        <f>+temee!H14+aduu!H14+uher!H14+honi!H14+yamaa!H14</f>
        <v>129589</v>
      </c>
      <c r="I14" s="15">
        <f>+temee!I14+aduu!I14+uher!I14+honi!I14+yamaa!I14</f>
        <v>115187</v>
      </c>
      <c r="J14" s="15">
        <f>+temee!J14+aduu!J14+uher!J14+honi!J14+yamaa!J14</f>
        <v>105312</v>
      </c>
      <c r="K14" s="15">
        <f>+temee!K14+aduu!K14+uher!K14+honi!K14+yamaa!K14</f>
        <v>95595</v>
      </c>
      <c r="L14" s="15">
        <f>+temee!L14+aduu!L14+uher!L14+honi!L14+yamaa!L14</f>
        <v>101635</v>
      </c>
      <c r="M14" s="18" t="s">
        <v>27</v>
      </c>
      <c r="N14" s="15">
        <f>+temee!M14+aduu!M14+uher!M14+honi!M14+yamaa!M14</f>
        <v>99640</v>
      </c>
      <c r="O14" s="15">
        <f>+temee!N14+aduu!N14+uher!N14+honi!O14+yamaa!O14</f>
        <v>63745</v>
      </c>
      <c r="P14" s="15">
        <f>+temee!O14+aduu!O14+uher!O14+honi!P14+yamaa!P14</f>
        <v>113218</v>
      </c>
      <c r="Q14" s="15">
        <f>+temee!Q14+aduu!Q14+uher!P14+honi!Q14+yamaa!Q14</f>
        <v>110439</v>
      </c>
      <c r="R14" s="8">
        <v>99184</v>
      </c>
      <c r="S14" s="8">
        <v>77095</v>
      </c>
      <c r="T14" s="8">
        <v>86228</v>
      </c>
      <c r="U14" s="8">
        <v>88358</v>
      </c>
      <c r="V14" s="16">
        <v>95458</v>
      </c>
      <c r="W14" s="16">
        <v>100662</v>
      </c>
      <c r="X14" s="16">
        <v>101837</v>
      </c>
      <c r="Y14" s="18" t="s">
        <v>27</v>
      </c>
      <c r="Z14" s="16">
        <v>91448</v>
      </c>
      <c r="AA14" s="16">
        <v>93103</v>
      </c>
      <c r="AB14" s="16">
        <v>89421</v>
      </c>
      <c r="AC14" s="16">
        <v>91569</v>
      </c>
      <c r="AD14" s="16">
        <v>92629</v>
      </c>
      <c r="AE14" s="16">
        <v>93759</v>
      </c>
      <c r="AF14" s="16">
        <v>95761</v>
      </c>
      <c r="AG14" s="16">
        <v>102497</v>
      </c>
      <c r="AH14" s="16">
        <v>109030</v>
      </c>
      <c r="AI14" s="16">
        <v>115553</v>
      </c>
      <c r="AJ14" s="16">
        <v>124454</v>
      </c>
      <c r="AK14" s="18" t="s">
        <v>27</v>
      </c>
      <c r="AL14" s="16">
        <v>126297</v>
      </c>
      <c r="AM14" s="16">
        <v>116952</v>
      </c>
      <c r="AN14" s="16">
        <f>+temee!AM14+aduu!AM14+uher!AM14+honi!AM14+yamaa!AM14</f>
        <v>112283</v>
      </c>
      <c r="AO14" s="16">
        <f>+temee!AN14+aduu!AN14+uher!AN14+honi!AO14+yamaa!AO14</f>
        <v>108846</v>
      </c>
      <c r="AP14" s="16">
        <f>+temee!AO14+aduu!AO14+uher!AO14+honi!AP14+yamaa!AP14</f>
        <v>77166</v>
      </c>
      <c r="AQ14" s="16">
        <f>+temee!AP14+aduu!AP14+uher!AP14+honi!AQ14+yamaa!AQ14</f>
        <v>85083</v>
      </c>
      <c r="AR14" s="16">
        <v>87017</v>
      </c>
      <c r="AS14" s="16">
        <f>+temee!AR14+aduu!AR14+uher!AR14+honi!AS14+yamaa!AS14</f>
        <v>88636</v>
      </c>
      <c r="AT14" s="16">
        <f>+temee!AS14+aduu!AS14+uher!AS14+honi!AT14+yamaa!AT14</f>
        <v>91552</v>
      </c>
      <c r="AU14" s="16">
        <f>+temee!AT14+aduu!AT14+uher!AT14+honi!AU14+yamaa!AU14</f>
        <v>94327</v>
      </c>
      <c r="AV14" s="16">
        <f>+temee!AU14+aduu!AU14+uher!AU14+honi!AV14+yamaa!AV14</f>
        <v>98624</v>
      </c>
      <c r="AW14" s="18" t="s">
        <v>27</v>
      </c>
      <c r="AX14" s="16">
        <v>110354</v>
      </c>
      <c r="AY14" s="16">
        <v>103646</v>
      </c>
      <c r="AZ14" s="16">
        <v>99709</v>
      </c>
      <c r="BA14" s="16">
        <v>89343</v>
      </c>
      <c r="BB14" s="16">
        <v>113243</v>
      </c>
      <c r="BC14" s="16">
        <v>112152</v>
      </c>
      <c r="BD14" s="16">
        <v>118916</v>
      </c>
      <c r="BE14" s="16">
        <v>126205</v>
      </c>
      <c r="BF14" s="16">
        <v>122938</v>
      </c>
      <c r="BG14" s="16">
        <v>99483</v>
      </c>
      <c r="BH14" s="16">
        <v>75010</v>
      </c>
      <c r="BI14" s="16">
        <v>68341</v>
      </c>
      <c r="BJ14" s="18" t="s">
        <v>27</v>
      </c>
      <c r="BK14" s="16">
        <v>79571</v>
      </c>
      <c r="BL14" s="19">
        <v>79824</v>
      </c>
      <c r="BM14" s="19">
        <v>84800</v>
      </c>
      <c r="BN14" s="19">
        <v>98061</v>
      </c>
      <c r="BO14" s="18">
        <v>119797</v>
      </c>
      <c r="BP14" s="19">
        <v>129510</v>
      </c>
      <c r="BQ14" s="18">
        <v>149284</v>
      </c>
      <c r="BR14" s="8">
        <v>61458</v>
      </c>
      <c r="BS14" s="18">
        <f>+temee!BQ14+aduu!BQ14+uher!BR14+honi!BS14+yamaa!BS14</f>
        <v>78203</v>
      </c>
      <c r="BT14" s="18">
        <f>+temee!BR14+aduu!BR14+uher!BS14+honi!BT14+yamaa!BT14</f>
        <v>99083</v>
      </c>
      <c r="BU14" s="8">
        <v>120038</v>
      </c>
      <c r="BV14" s="8">
        <v>149164</v>
      </c>
      <c r="BW14" s="8">
        <v>172728</v>
      </c>
      <c r="BX14" s="8">
        <v>208458</v>
      </c>
      <c r="BY14" s="8">
        <v>245064</v>
      </c>
      <c r="BZ14" s="8">
        <v>258388</v>
      </c>
    </row>
    <row r="15" spans="1:78" ht="16.5" customHeight="1">
      <c r="A15" s="18" t="s">
        <v>28</v>
      </c>
      <c r="B15" s="15">
        <f>+temee!B15+aduu!B15+uher!B15+honi!B15+yamaa!B15</f>
        <v>129394</v>
      </c>
      <c r="C15" s="15">
        <f>+temee!C15+aduu!C15+uher!C15+honi!C15+yamaa!C15</f>
        <v>135942</v>
      </c>
      <c r="D15" s="15">
        <f>+temee!D15+aduu!D15+uher!D15+honi!D15+yamaa!D15</f>
        <v>139922</v>
      </c>
      <c r="E15" s="15">
        <f>+temee!E15+aduu!E15+uher!E15+honi!E15+yamaa!E15</f>
        <v>159327</v>
      </c>
      <c r="F15" s="15">
        <f>+temee!F15+aduu!F15+uher!F15+honi!F15+yamaa!F15</f>
        <v>170030</v>
      </c>
      <c r="G15" s="15">
        <f>+temee!G15+aduu!G15+uher!G15+honi!G15+yamaa!G15</f>
        <v>148980</v>
      </c>
      <c r="H15" s="15">
        <f>+temee!H15+aduu!H15+uher!H15+honi!H15+yamaa!H15</f>
        <v>153654</v>
      </c>
      <c r="I15" s="15">
        <f>+temee!I15+aduu!I15+uher!I15+honi!I15+yamaa!I15</f>
        <v>144609</v>
      </c>
      <c r="J15" s="15">
        <f>+temee!J15+aduu!J15+uher!J15+honi!J15+yamaa!J15</f>
        <v>127725</v>
      </c>
      <c r="K15" s="15">
        <f>+temee!K15+aduu!K15+uher!K15+honi!K15+yamaa!K15</f>
        <v>118667</v>
      </c>
      <c r="L15" s="15">
        <f>+temee!L15+aduu!L15+uher!L15+honi!L15+yamaa!L15</f>
        <v>142697</v>
      </c>
      <c r="M15" s="18" t="s">
        <v>28</v>
      </c>
      <c r="N15" s="15">
        <f>+temee!M15+aduu!M15+uher!M15+honi!M15+yamaa!M15</f>
        <v>158788</v>
      </c>
      <c r="O15" s="15">
        <f>+temee!N15+aduu!N15+uher!N15+honi!O15+yamaa!O15</f>
        <v>130485</v>
      </c>
      <c r="P15" s="15">
        <f>+temee!O15+aduu!O15+uher!O15+honi!P15+yamaa!P15</f>
        <v>172137</v>
      </c>
      <c r="Q15" s="15">
        <f>+temee!Q15+aduu!Q15+uher!P15+honi!Q15+yamaa!Q15</f>
        <v>165300</v>
      </c>
      <c r="R15" s="8">
        <v>145315</v>
      </c>
      <c r="S15" s="8">
        <v>143801</v>
      </c>
      <c r="T15" s="8">
        <v>154818</v>
      </c>
      <c r="U15" s="8">
        <v>145919</v>
      </c>
      <c r="V15" s="16">
        <v>144631</v>
      </c>
      <c r="W15" s="16">
        <v>147421</v>
      </c>
      <c r="X15" s="16">
        <v>164755</v>
      </c>
      <c r="Y15" s="18" t="s">
        <v>28</v>
      </c>
      <c r="Z15" s="16">
        <v>142453</v>
      </c>
      <c r="AA15" s="16">
        <v>141367</v>
      </c>
      <c r="AB15" s="16">
        <v>144274</v>
      </c>
      <c r="AC15" s="16">
        <v>133093</v>
      </c>
      <c r="AD15" s="16">
        <v>142819</v>
      </c>
      <c r="AE15" s="16">
        <v>146770</v>
      </c>
      <c r="AF15" s="16">
        <v>160939</v>
      </c>
      <c r="AG15" s="16">
        <v>164363</v>
      </c>
      <c r="AH15" s="16">
        <v>165029</v>
      </c>
      <c r="AI15" s="16">
        <v>159170</v>
      </c>
      <c r="AJ15" s="16">
        <v>167726</v>
      </c>
      <c r="AK15" s="18" t="s">
        <v>28</v>
      </c>
      <c r="AL15" s="16">
        <v>161256</v>
      </c>
      <c r="AM15" s="16">
        <v>153177</v>
      </c>
      <c r="AN15" s="16">
        <f>+temee!AM15+aduu!AM15+uher!AM15+honi!AM15+yamaa!AM15</f>
        <v>154145</v>
      </c>
      <c r="AO15" s="16">
        <f>+temee!AN15+aduu!AN15+uher!AN15+honi!AO15+yamaa!AO15</f>
        <v>162310</v>
      </c>
      <c r="AP15" s="16">
        <f>+temee!AO15+aduu!AO15+uher!AO15+honi!AP15+yamaa!AP15</f>
        <v>165582</v>
      </c>
      <c r="AQ15" s="16">
        <f>+temee!AP15+aduu!AP15+uher!AP15+honi!AQ15+yamaa!AQ15</f>
        <v>155055</v>
      </c>
      <c r="AR15" s="16">
        <v>131530</v>
      </c>
      <c r="AS15" s="16">
        <f>+temee!AR15+aduu!AR15+uher!AR15+honi!AS15+yamaa!AS15</f>
        <v>143023</v>
      </c>
      <c r="AT15" s="16">
        <f>+temee!AS15+aduu!AS15+uher!AS15+honi!AT15+yamaa!AT15</f>
        <v>145933</v>
      </c>
      <c r="AU15" s="16">
        <f>+temee!AT15+aduu!AT15+uher!AT15+honi!AU15+yamaa!AU15</f>
        <v>155504</v>
      </c>
      <c r="AV15" s="16">
        <f>+temee!AU15+aduu!AU15+uher!AU15+honi!AV15+yamaa!AV15</f>
        <v>170667</v>
      </c>
      <c r="AW15" s="18" t="s">
        <v>28</v>
      </c>
      <c r="AX15" s="16">
        <v>158134</v>
      </c>
      <c r="AY15" s="16">
        <v>164748</v>
      </c>
      <c r="AZ15" s="16">
        <v>164940</v>
      </c>
      <c r="BA15" s="16">
        <v>190619</v>
      </c>
      <c r="BB15" s="16">
        <v>247150</v>
      </c>
      <c r="BC15" s="16">
        <v>232726</v>
      </c>
      <c r="BD15" s="16">
        <v>256361</v>
      </c>
      <c r="BE15" s="16">
        <v>260213</v>
      </c>
      <c r="BF15" s="16">
        <v>276463</v>
      </c>
      <c r="BG15" s="16">
        <v>246821</v>
      </c>
      <c r="BH15" s="16">
        <v>241685</v>
      </c>
      <c r="BI15" s="16">
        <v>159703</v>
      </c>
      <c r="BJ15" s="18" t="s">
        <v>28</v>
      </c>
      <c r="BK15" s="16">
        <v>176690</v>
      </c>
      <c r="BL15" s="19">
        <v>190746</v>
      </c>
      <c r="BM15" s="19">
        <v>181323</v>
      </c>
      <c r="BN15" s="19">
        <v>184091</v>
      </c>
      <c r="BO15" s="18">
        <v>218072</v>
      </c>
      <c r="BP15" s="19">
        <v>245319</v>
      </c>
      <c r="BQ15" s="18">
        <v>281995</v>
      </c>
      <c r="BR15" s="8">
        <v>178658</v>
      </c>
      <c r="BS15" s="18">
        <f>+temee!BQ15+aduu!BQ15+uher!BR15+honi!BS15+yamaa!BS15</f>
        <v>218475</v>
      </c>
      <c r="BT15" s="18">
        <f>+temee!BR15+aduu!BR15+uher!BS15+honi!BT15+yamaa!BT15</f>
        <v>242957</v>
      </c>
      <c r="BU15" s="8">
        <v>283768</v>
      </c>
      <c r="BV15" s="8">
        <v>324942</v>
      </c>
      <c r="BW15" s="8">
        <v>344728</v>
      </c>
      <c r="BX15" s="8">
        <v>398735</v>
      </c>
      <c r="BY15" s="8">
        <v>454726</v>
      </c>
      <c r="BZ15" s="8">
        <v>473859</v>
      </c>
    </row>
    <row r="16" spans="1:78" ht="16.5" customHeight="1">
      <c r="A16" s="18" t="s">
        <v>29</v>
      </c>
      <c r="B16" s="15">
        <f>+temee!B16+aduu!B16+uher!B16+honi!B16+yamaa!B16</f>
        <v>90676</v>
      </c>
      <c r="C16" s="15">
        <f>+temee!C16+aduu!C16+uher!C16+honi!C16+yamaa!C16</f>
        <v>86822</v>
      </c>
      <c r="D16" s="15">
        <f>+temee!D16+aduu!D16+uher!D16+honi!D16+yamaa!D16</f>
        <v>79536</v>
      </c>
      <c r="E16" s="15">
        <f>+temee!E16+aduu!E16+uher!E16+honi!E16+yamaa!E16</f>
        <v>76331</v>
      </c>
      <c r="F16" s="15">
        <f>+temee!F16+aduu!F16+uher!F16+honi!F16+yamaa!F16</f>
        <v>79833</v>
      </c>
      <c r="G16" s="15">
        <f>+temee!G16+aduu!G16+uher!G16+honi!G16+yamaa!G16</f>
        <v>82532</v>
      </c>
      <c r="H16" s="15">
        <f>+temee!H16+aduu!H16+uher!H16+honi!H16+yamaa!H16</f>
        <v>79008</v>
      </c>
      <c r="I16" s="15">
        <f>+temee!I16+aduu!I16+uher!I16+honi!I16+yamaa!I16</f>
        <v>79464</v>
      </c>
      <c r="J16" s="15">
        <f>+temee!J16+aduu!J16+uher!J16+honi!J16+yamaa!J16</f>
        <v>78538</v>
      </c>
      <c r="K16" s="15">
        <f>+temee!K16+aduu!K16+uher!K16+honi!K16+yamaa!K16</f>
        <v>72087</v>
      </c>
      <c r="L16" s="15">
        <f>+temee!L16+aduu!L16+uher!L16+honi!L16+yamaa!L16</f>
        <v>74429</v>
      </c>
      <c r="M16" s="18" t="s">
        <v>29</v>
      </c>
      <c r="N16" s="15">
        <f>+temee!M16+aduu!M16+uher!M16+honi!M16+yamaa!M16</f>
        <v>78225</v>
      </c>
      <c r="O16" s="15">
        <f>+temee!N16+aduu!N16+uher!N16+honi!O16+yamaa!O16</f>
        <v>86220</v>
      </c>
      <c r="P16" s="15">
        <f>+temee!O16+aduu!O16+uher!O16+honi!P16+yamaa!P16</f>
        <v>89237</v>
      </c>
      <c r="Q16" s="15">
        <f>+temee!Q16+aduu!Q16+uher!P16+honi!Q16+yamaa!Q16</f>
        <v>79830</v>
      </c>
      <c r="R16" s="8">
        <v>68731</v>
      </c>
      <c r="S16" s="8">
        <v>67373</v>
      </c>
      <c r="T16" s="8">
        <v>73994</v>
      </c>
      <c r="U16" s="8">
        <v>74232</v>
      </c>
      <c r="V16" s="16">
        <v>77965</v>
      </c>
      <c r="W16" s="16">
        <v>79741</v>
      </c>
      <c r="X16" s="16">
        <v>75842</v>
      </c>
      <c r="Y16" s="18" t="s">
        <v>29</v>
      </c>
      <c r="Z16" s="16">
        <v>71654</v>
      </c>
      <c r="AA16" s="16">
        <v>74569</v>
      </c>
      <c r="AB16" s="16">
        <v>78389</v>
      </c>
      <c r="AC16" s="16">
        <f>77850+566</f>
        <v>78416</v>
      </c>
      <c r="AD16" s="16">
        <f>72048+487</f>
        <v>72535</v>
      </c>
      <c r="AE16" s="16">
        <f>70523+388</f>
        <v>70911</v>
      </c>
      <c r="AF16" s="16">
        <f>73855+390</f>
        <v>74245</v>
      </c>
      <c r="AG16" s="16">
        <v>77138</v>
      </c>
      <c r="AH16" s="16">
        <f>78584+388</f>
        <v>78972</v>
      </c>
      <c r="AI16" s="16">
        <f>81761+452</f>
        <v>82213</v>
      </c>
      <c r="AJ16" s="16">
        <f>87084+463</f>
        <v>87547</v>
      </c>
      <c r="AK16" s="18" t="s">
        <v>29</v>
      </c>
      <c r="AL16" s="16">
        <f>89322+448</f>
        <v>89770</v>
      </c>
      <c r="AM16" s="16">
        <v>90009</v>
      </c>
      <c r="AN16" s="16">
        <f>+temee!AM16+aduu!AM16+uher!AM16+honi!AM16+yamaa!AM16</f>
        <v>90101</v>
      </c>
      <c r="AO16" s="16">
        <f>+temee!AN16+aduu!AN16+uher!AN16+honi!AO16+yamaa!AO16</f>
        <v>92372</v>
      </c>
      <c r="AP16" s="16">
        <f>+temee!AO16+aduu!AO16+uher!AO16+honi!AP16+yamaa!AP16</f>
        <v>84306</v>
      </c>
      <c r="AQ16" s="16">
        <f>+temee!AP16+aduu!AP16+uher!AP16+honi!AQ16+yamaa!AQ16</f>
        <v>69314</v>
      </c>
      <c r="AR16" s="16">
        <v>63461</v>
      </c>
      <c r="AS16" s="16">
        <f>+temee!AR16+aduu!AR16+uher!AR16+honi!AS16+yamaa!AS16</f>
        <v>63833</v>
      </c>
      <c r="AT16" s="16">
        <f>+temee!AS16+aduu!AS16+uher!AS16+honi!AT16+yamaa!AT16</f>
        <v>65396</v>
      </c>
      <c r="AU16" s="16">
        <f>+temee!AT16+aduu!AT16+uher!AT16+honi!AU16+yamaa!AU16</f>
        <v>65716</v>
      </c>
      <c r="AV16" s="16">
        <f>+temee!AU16+aduu!AU16+uher!AU16+honi!AV16+yamaa!AV16</f>
        <v>71608</v>
      </c>
      <c r="AW16" s="18" t="s">
        <v>29</v>
      </c>
      <c r="AX16" s="16">
        <v>79377</v>
      </c>
      <c r="AY16" s="16">
        <v>78190</v>
      </c>
      <c r="AZ16" s="16">
        <v>86828</v>
      </c>
      <c r="BA16" s="16">
        <v>91397</v>
      </c>
      <c r="BB16" s="16">
        <v>122066</v>
      </c>
      <c r="BC16" s="16">
        <v>130910</v>
      </c>
      <c r="BD16" s="16">
        <v>137974</v>
      </c>
      <c r="BE16" s="16">
        <v>147136</v>
      </c>
      <c r="BF16" s="16">
        <v>158866</v>
      </c>
      <c r="BG16" s="16">
        <v>149191</v>
      </c>
      <c r="BH16" s="16">
        <v>95293</v>
      </c>
      <c r="BI16" s="16">
        <v>68178</v>
      </c>
      <c r="BJ16" s="18" t="s">
        <v>29</v>
      </c>
      <c r="BK16" s="16">
        <v>83372</v>
      </c>
      <c r="BL16" s="19">
        <v>94524</v>
      </c>
      <c r="BM16" s="19">
        <v>107092</v>
      </c>
      <c r="BN16" s="19">
        <v>123059</v>
      </c>
      <c r="BO16" s="18">
        <v>154933</v>
      </c>
      <c r="BP16" s="19">
        <v>176387</v>
      </c>
      <c r="BQ16" s="18">
        <v>174106</v>
      </c>
      <c r="BR16" s="8">
        <v>146605</v>
      </c>
      <c r="BS16" s="18">
        <f>+temee!BQ16+aduu!BQ16+uher!BR16+honi!BS16+yamaa!BS16</f>
        <v>153858</v>
      </c>
      <c r="BT16" s="18">
        <f>+temee!BR16+aduu!BR16+uher!BS16+honi!BT16+yamaa!BT16</f>
        <v>167835</v>
      </c>
      <c r="BU16" s="8">
        <v>186258</v>
      </c>
      <c r="BV16" s="8">
        <v>212619</v>
      </c>
      <c r="BW16" s="8">
        <v>220108</v>
      </c>
      <c r="BX16" s="8">
        <v>234901</v>
      </c>
      <c r="BY16" s="8">
        <v>235628</v>
      </c>
      <c r="BZ16" s="8">
        <v>205692</v>
      </c>
    </row>
    <row r="17" spans="1:78" ht="16.5" customHeight="1">
      <c r="A17" s="18" t="s">
        <v>30</v>
      </c>
      <c r="B17" s="15">
        <f>+temee!B17+aduu!B17+uher!B17+honi!B17+yamaa!B17</f>
        <v>74824</v>
      </c>
      <c r="C17" s="15">
        <f>+temee!C17+aduu!C17+uher!C17+honi!C17+yamaa!C17</f>
        <v>84656</v>
      </c>
      <c r="D17" s="15">
        <f>+temee!D17+aduu!D17+uher!D17+honi!D17+yamaa!D17</f>
        <v>85844</v>
      </c>
      <c r="E17" s="15">
        <f>+temee!E17+aduu!E17+uher!E17+honi!E17+yamaa!E17</f>
        <v>95343</v>
      </c>
      <c r="F17" s="15">
        <f>+temee!F17+aduu!F17+uher!F17+honi!F17+yamaa!F17</f>
        <v>106046</v>
      </c>
      <c r="G17" s="15">
        <f>+temee!G17+aduu!G17+uher!G17+honi!G17+yamaa!G17</f>
        <v>106838</v>
      </c>
      <c r="H17" s="15">
        <f>+temee!H17+aduu!H17+uher!H17+honi!H17+yamaa!H17</f>
        <v>101818</v>
      </c>
      <c r="I17" s="15">
        <f>+temee!I17+aduu!I17+uher!I17+honi!I17+yamaa!I17</f>
        <v>98180</v>
      </c>
      <c r="J17" s="15">
        <f>+temee!J17+aduu!J17+uher!J17+honi!J17+yamaa!J17</f>
        <v>72700</v>
      </c>
      <c r="K17" s="15">
        <f>+temee!K17+aduu!K17+uher!K17+honi!K17+yamaa!K17</f>
        <v>92658</v>
      </c>
      <c r="L17" s="15">
        <f>+temee!L17+aduu!L17+uher!L17+honi!L17+yamaa!L17</f>
        <v>93752</v>
      </c>
      <c r="M17" s="18" t="s">
        <v>30</v>
      </c>
      <c r="N17" s="15">
        <f>+temee!M17+aduu!M17+uher!M17+honi!M17+yamaa!M17</f>
        <v>103843</v>
      </c>
      <c r="O17" s="15">
        <f>+temee!N17+aduu!N17+uher!N17+honi!O17+yamaa!O17</f>
        <v>104613</v>
      </c>
      <c r="P17" s="15">
        <f>+temee!O17+aduu!O17+uher!O17+honi!P17+yamaa!P17</f>
        <v>95016</v>
      </c>
      <c r="Q17" s="15">
        <f>+temee!Q17+aduu!Q17+uher!P17+honi!Q17+yamaa!Q17</f>
        <v>93907</v>
      </c>
      <c r="R17" s="8">
        <v>89017</v>
      </c>
      <c r="S17" s="8">
        <v>68692</v>
      </c>
      <c r="T17" s="8">
        <v>80841</v>
      </c>
      <c r="U17" s="8">
        <v>87973</v>
      </c>
      <c r="V17" s="16">
        <v>97470</v>
      </c>
      <c r="W17" s="16">
        <v>101918</v>
      </c>
      <c r="X17" s="16">
        <v>103955</v>
      </c>
      <c r="Y17" s="18" t="s">
        <v>30</v>
      </c>
      <c r="Z17" s="16">
        <v>102031</v>
      </c>
      <c r="AA17" s="16">
        <v>109693</v>
      </c>
      <c r="AB17" s="16">
        <v>115139</v>
      </c>
      <c r="AC17" s="16">
        <v>115229</v>
      </c>
      <c r="AD17" s="16">
        <v>123652</v>
      </c>
      <c r="AE17" s="16">
        <v>127175</v>
      </c>
      <c r="AF17" s="16">
        <v>134290</v>
      </c>
      <c r="AG17" s="16">
        <v>136048</v>
      </c>
      <c r="AH17" s="16">
        <v>138759</v>
      </c>
      <c r="AI17" s="16">
        <v>140457</v>
      </c>
      <c r="AJ17" s="16">
        <v>148001</v>
      </c>
      <c r="AK17" s="18" t="s">
        <v>30</v>
      </c>
      <c r="AL17" s="16">
        <v>148357</v>
      </c>
      <c r="AM17" s="16">
        <v>142712</v>
      </c>
      <c r="AN17" s="16">
        <f>+temee!AM17+aduu!AM17+uher!AM17+honi!AM17+yamaa!AM17</f>
        <v>124624</v>
      </c>
      <c r="AO17" s="16">
        <f>+temee!AN17+aduu!AN17+uher!AN17+honi!AO17+yamaa!AO17</f>
        <v>136766</v>
      </c>
      <c r="AP17" s="16">
        <f>+temee!AO17+aduu!AO17+uher!AO17+honi!AP17+yamaa!AP17</f>
        <v>126003</v>
      </c>
      <c r="AQ17" s="16">
        <f>+temee!AP17+aduu!AP17+uher!AP17+honi!AQ17+yamaa!AQ17</f>
        <v>120756</v>
      </c>
      <c r="AR17" s="16">
        <v>121668</v>
      </c>
      <c r="AS17" s="16">
        <f>+temee!AR17+aduu!AR17+uher!AR17+honi!AS17+yamaa!AS17</f>
        <v>125721</v>
      </c>
      <c r="AT17" s="16">
        <f>+temee!AS17+aduu!AS17+uher!AS17+honi!AT17+yamaa!AT17</f>
        <v>122726</v>
      </c>
      <c r="AU17" s="16">
        <f>+temee!AT17+aduu!AT17+uher!AT17+honi!AU17+yamaa!AU17</f>
        <v>124093</v>
      </c>
      <c r="AV17" s="16">
        <f>+temee!AU17+aduu!AU17+uher!AU17+honi!AV17+yamaa!AV17</f>
        <v>135917</v>
      </c>
      <c r="AW17" s="18" t="s">
        <v>30</v>
      </c>
      <c r="AX17" s="16">
        <v>148525</v>
      </c>
      <c r="AY17" s="16">
        <v>142368</v>
      </c>
      <c r="AZ17" s="16">
        <v>154404</v>
      </c>
      <c r="BA17" s="16">
        <v>143855</v>
      </c>
      <c r="BB17" s="16">
        <v>183448</v>
      </c>
      <c r="BC17" s="16">
        <v>183566</v>
      </c>
      <c r="BD17" s="16">
        <v>202855</v>
      </c>
      <c r="BE17" s="16">
        <v>219471</v>
      </c>
      <c r="BF17" s="16">
        <v>192255</v>
      </c>
      <c r="BG17" s="16">
        <v>107496</v>
      </c>
      <c r="BH17" s="16">
        <v>126720</v>
      </c>
      <c r="BI17" s="16">
        <v>133741</v>
      </c>
      <c r="BJ17" s="18" t="s">
        <v>30</v>
      </c>
      <c r="BK17" s="16">
        <v>151270</v>
      </c>
      <c r="BL17" s="19">
        <v>168750</v>
      </c>
      <c r="BM17" s="19">
        <v>177932</v>
      </c>
      <c r="BN17" s="19">
        <v>193065</v>
      </c>
      <c r="BO17" s="18">
        <v>221710</v>
      </c>
      <c r="BP17" s="19">
        <v>236784</v>
      </c>
      <c r="BQ17" s="18">
        <v>215335</v>
      </c>
      <c r="BR17" s="8">
        <v>67098</v>
      </c>
      <c r="BS17" s="18">
        <f>+temee!BQ17+aduu!BQ17+uher!BR17+honi!BS17+yamaa!BS17</f>
        <v>89175</v>
      </c>
      <c r="BT17" s="18">
        <f>+temee!BR17+aduu!BR17+uher!BS17+honi!BT17+yamaa!BT17</f>
        <v>118338</v>
      </c>
      <c r="BU17" s="8">
        <v>151202</v>
      </c>
      <c r="BV17" s="8">
        <v>193644</v>
      </c>
      <c r="BW17" s="8">
        <v>223540</v>
      </c>
      <c r="BX17" s="8">
        <v>260570</v>
      </c>
      <c r="BY17" s="8">
        <v>313445</v>
      </c>
      <c r="BZ17" s="8">
        <v>296187</v>
      </c>
    </row>
    <row r="18" spans="1:78" ht="16.5" customHeight="1">
      <c r="A18" s="18" t="s">
        <v>31</v>
      </c>
      <c r="B18" s="15">
        <f>+temee!B18+aduu!B18+uher!B18+honi!B18+yamaa!B18</f>
        <v>63443</v>
      </c>
      <c r="C18" s="15">
        <f>+temee!C18+aduu!C18+uher!C18+honi!C18+yamaa!C18</f>
        <v>66193</v>
      </c>
      <c r="D18" s="15">
        <f>+temee!D18+aduu!D18+uher!D18+honi!D18+yamaa!D18</f>
        <v>66519</v>
      </c>
      <c r="E18" s="15">
        <f>+temee!E18+aduu!E18+uher!E18+honi!E18+yamaa!E18</f>
        <v>69575</v>
      </c>
      <c r="F18" s="15">
        <f>+temee!F18+aduu!F18+uher!F18+honi!F18+yamaa!F18</f>
        <v>76757</v>
      </c>
      <c r="G18" s="15">
        <f>+temee!G18+aduu!G18+uher!G18+honi!G18+yamaa!G18</f>
        <v>71565</v>
      </c>
      <c r="H18" s="15">
        <f>+temee!H18+aduu!H18+uher!H18+honi!H18+yamaa!H18</f>
        <v>70060</v>
      </c>
      <c r="I18" s="15">
        <f>+temee!I18+aduu!I18+uher!I18+honi!I18+yamaa!I18</f>
        <v>64613</v>
      </c>
      <c r="J18" s="15">
        <f>+temee!J18+aduu!J18+uher!J18+honi!J18+yamaa!J18</f>
        <v>53420</v>
      </c>
      <c r="K18" s="15">
        <f>+temee!K18+aduu!K18+uher!K18+honi!K18+yamaa!K18</f>
        <v>39245</v>
      </c>
      <c r="L18" s="15">
        <f>+temee!L18+aduu!L18+uher!L18+honi!L18+yamaa!L18</f>
        <v>69582</v>
      </c>
      <c r="M18" s="18" t="s">
        <v>31</v>
      </c>
      <c r="N18" s="15">
        <f>+temee!M18+aduu!M18+uher!M18+honi!M18+yamaa!M18</f>
        <v>76326</v>
      </c>
      <c r="O18" s="15">
        <f>+temee!N18+aduu!N18+uher!N18+honi!O18+yamaa!O18</f>
        <v>73886</v>
      </c>
      <c r="P18" s="15">
        <f>+temee!O18+aduu!O18+uher!O18+honi!P18+yamaa!P18</f>
        <v>82714</v>
      </c>
      <c r="Q18" s="15">
        <f>+temee!Q18+aduu!Q18+uher!P18+honi!Q18+yamaa!Q18</f>
        <v>80506</v>
      </c>
      <c r="R18" s="8">
        <v>133682</v>
      </c>
      <c r="S18" s="8">
        <v>117346</v>
      </c>
      <c r="T18" s="8">
        <v>128244</v>
      </c>
      <c r="U18" s="8">
        <v>127708</v>
      </c>
      <c r="V18" s="16">
        <v>131319</v>
      </c>
      <c r="W18" s="16">
        <v>129374</v>
      </c>
      <c r="X18" s="16">
        <v>124722</v>
      </c>
      <c r="Y18" s="18" t="s">
        <v>31</v>
      </c>
      <c r="Z18" s="16">
        <v>113390</v>
      </c>
      <c r="AA18" s="16">
        <v>122739</v>
      </c>
      <c r="AB18" s="16">
        <v>117859</v>
      </c>
      <c r="AC18" s="16">
        <v>109085</v>
      </c>
      <c r="AD18" s="16">
        <v>118206</v>
      </c>
      <c r="AE18" s="16">
        <v>122326</v>
      </c>
      <c r="AF18" s="16">
        <v>126988</v>
      </c>
      <c r="AG18" s="16">
        <v>131385</v>
      </c>
      <c r="AH18" s="16">
        <v>131826</v>
      </c>
      <c r="AI18" s="16">
        <v>138578</v>
      </c>
      <c r="AJ18" s="16">
        <v>141865</v>
      </c>
      <c r="AK18" s="18" t="s">
        <v>31</v>
      </c>
      <c r="AL18" s="16">
        <v>140659</v>
      </c>
      <c r="AM18" s="16">
        <v>132422</v>
      </c>
      <c r="AN18" s="16">
        <f>+temee!AM18+aduu!AM18+uher!AM18+honi!AM18+yamaa!AM18</f>
        <v>130462</v>
      </c>
      <c r="AO18" s="16">
        <f>+temee!AN18+aduu!AN18+uher!AN18+honi!AO18+yamaa!AO18</f>
        <v>128317</v>
      </c>
      <c r="AP18" s="16">
        <f>+temee!AO18+aduu!AO18+uher!AO18+honi!AP18+yamaa!AP18</f>
        <v>87010</v>
      </c>
      <c r="AQ18" s="16">
        <f>+temee!AP18+aduu!AP18+uher!AP18+honi!AQ18+yamaa!AQ18</f>
        <v>98921</v>
      </c>
      <c r="AR18" s="16">
        <v>91809</v>
      </c>
      <c r="AS18" s="16">
        <f>+temee!AR18+aduu!AR18+uher!AR18+honi!AS18+yamaa!AS18</f>
        <v>95895</v>
      </c>
      <c r="AT18" s="16">
        <f>+temee!AS18+aduu!AS18+uher!AS18+honi!AT18+yamaa!AT18</f>
        <v>98300</v>
      </c>
      <c r="AU18" s="16">
        <f>+temee!AT18+aduu!AT18+uher!AT18+honi!AU18+yamaa!AU18</f>
        <v>98965</v>
      </c>
      <c r="AV18" s="16">
        <f>+temee!AU18+aduu!AU18+uher!AU18+honi!AV18+yamaa!AV18</f>
        <v>106561</v>
      </c>
      <c r="AW18" s="18" t="s">
        <v>31</v>
      </c>
      <c r="AX18" s="16">
        <v>113141</v>
      </c>
      <c r="AY18" s="16">
        <v>113567</v>
      </c>
      <c r="AZ18" s="16">
        <v>118594</v>
      </c>
      <c r="BA18" s="16">
        <v>110182</v>
      </c>
      <c r="BB18" s="16">
        <v>135374</v>
      </c>
      <c r="BC18" s="16">
        <v>137693</v>
      </c>
      <c r="BD18" s="16">
        <v>138309</v>
      </c>
      <c r="BE18" s="16">
        <v>155049</v>
      </c>
      <c r="BF18" s="16">
        <v>151451</v>
      </c>
      <c r="BG18" s="16">
        <v>89663</v>
      </c>
      <c r="BH18" s="16">
        <v>68056</v>
      </c>
      <c r="BI18" s="16">
        <v>73542</v>
      </c>
      <c r="BJ18" s="18" t="s">
        <v>31</v>
      </c>
      <c r="BK18" s="16">
        <v>90414</v>
      </c>
      <c r="BL18" s="19">
        <v>102419</v>
      </c>
      <c r="BM18" s="19">
        <v>105872</v>
      </c>
      <c r="BN18" s="19">
        <v>121857</v>
      </c>
      <c r="BO18" s="18">
        <v>146704</v>
      </c>
      <c r="BP18" s="19">
        <v>165149</v>
      </c>
      <c r="BQ18" s="18">
        <v>161724</v>
      </c>
      <c r="BR18" s="8">
        <v>55280</v>
      </c>
      <c r="BS18" s="18">
        <f>+temee!BQ18+aduu!BQ18+uher!BR18+honi!BS18+yamaa!BS18</f>
        <v>82282</v>
      </c>
      <c r="BT18" s="18">
        <f>+temee!BR18+aduu!BR18+uher!BS18+honi!BT18+yamaa!BT18</f>
        <v>109487</v>
      </c>
      <c r="BU18" s="8">
        <v>138625</v>
      </c>
      <c r="BV18" s="8">
        <v>176643</v>
      </c>
      <c r="BW18" s="8">
        <v>208981</v>
      </c>
      <c r="BX18" s="8">
        <v>245397</v>
      </c>
      <c r="BY18" s="8">
        <v>275081</v>
      </c>
      <c r="BZ18" s="8">
        <v>268188</v>
      </c>
    </row>
    <row r="19" spans="1:78" ht="16.5" customHeight="1">
      <c r="A19" s="18" t="s">
        <v>32</v>
      </c>
      <c r="B19" s="15">
        <f>+temee!B19+aduu!B19+uher!B19+honi!B19+yamaa!B19</f>
        <v>58391</v>
      </c>
      <c r="C19" s="15">
        <f>+temee!C19+aduu!C19+uher!C19+honi!C19+yamaa!C19</f>
        <v>73092</v>
      </c>
      <c r="D19" s="15">
        <f>+temee!D19+aduu!D19+uher!D19+honi!D19+yamaa!D19</f>
        <v>82653</v>
      </c>
      <c r="E19" s="15">
        <f>+temee!E19+aduu!E19+uher!E19+honi!E19+yamaa!E19</f>
        <v>93553</v>
      </c>
      <c r="F19" s="15">
        <f>+temee!F19+aduu!F19+uher!F19+honi!F19+yamaa!F19</f>
        <v>84854</v>
      </c>
      <c r="G19" s="15">
        <f>+temee!G19+aduu!G19+uher!G19+honi!G19+yamaa!G19</f>
        <v>83496</v>
      </c>
      <c r="H19" s="15">
        <f>+temee!H19+aduu!H19+uher!H19+honi!H19+yamaa!H19</f>
        <v>83496</v>
      </c>
      <c r="I19" s="15">
        <f>+temee!I19+aduu!I19+uher!I19+honi!I19+yamaa!I19</f>
        <v>80522</v>
      </c>
      <c r="J19" s="15">
        <f>+temee!J19+aduu!J19+uher!J19+honi!J19+yamaa!J19</f>
        <v>129725</v>
      </c>
      <c r="K19" s="15">
        <f>+temee!K19+aduu!K19+uher!K19+honi!K19+yamaa!K19</f>
        <v>80488</v>
      </c>
      <c r="L19" s="15">
        <f>+temee!L19+aduu!L19+uher!L19+honi!L19+yamaa!L19</f>
        <v>80876</v>
      </c>
      <c r="M19" s="18" t="s">
        <v>32</v>
      </c>
      <c r="N19" s="15">
        <f>+temee!M19+aduu!M19+uher!M19+honi!M19+yamaa!M19</f>
        <v>86474</v>
      </c>
      <c r="O19" s="15">
        <f>+temee!N19+aduu!N19+uher!N19+honi!O19+yamaa!O19</f>
        <v>105140</v>
      </c>
      <c r="P19" s="15">
        <f>+temee!O19+aduu!O19+uher!O19+honi!P19+yamaa!P19</f>
        <v>73443</v>
      </c>
      <c r="Q19" s="15">
        <f>+temee!Q19+aduu!Q19+uher!P19+honi!Q19+yamaa!Q19</f>
        <v>71108</v>
      </c>
      <c r="R19" s="8">
        <v>65470</v>
      </c>
      <c r="S19" s="8">
        <v>64589</v>
      </c>
      <c r="T19" s="8">
        <v>70395</v>
      </c>
      <c r="U19" s="8">
        <v>71213</v>
      </c>
      <c r="V19" s="16">
        <v>75466</v>
      </c>
      <c r="W19" s="16">
        <v>74196</v>
      </c>
      <c r="X19" s="16">
        <v>78216</v>
      </c>
      <c r="Y19" s="18" t="s">
        <v>32</v>
      </c>
      <c r="Z19" s="16">
        <v>63295</v>
      </c>
      <c r="AA19" s="16">
        <v>67585</v>
      </c>
      <c r="AB19" s="16">
        <v>72109</v>
      </c>
      <c r="AC19" s="16">
        <v>67893</v>
      </c>
      <c r="AD19" s="16">
        <v>75615</v>
      </c>
      <c r="AE19" s="16">
        <v>77521</v>
      </c>
      <c r="AF19" s="16">
        <v>78630</v>
      </c>
      <c r="AG19" s="16">
        <v>80686</v>
      </c>
      <c r="AH19" s="16">
        <v>86116</v>
      </c>
      <c r="AI19" s="16">
        <v>89397</v>
      </c>
      <c r="AJ19" s="16">
        <v>92404</v>
      </c>
      <c r="AK19" s="18" t="s">
        <v>32</v>
      </c>
      <c r="AL19" s="16">
        <v>89459</v>
      </c>
      <c r="AM19" s="16">
        <v>89969</v>
      </c>
      <c r="AN19" s="16">
        <f>+temee!AM19+aduu!AM19+uher!AM19+honi!AM19+yamaa!AM19</f>
        <v>95304</v>
      </c>
      <c r="AO19" s="16">
        <f>+temee!AN19+aduu!AN19+uher!AN19+honi!AO19+yamaa!AO19</f>
        <v>101023</v>
      </c>
      <c r="AP19" s="16">
        <f>+temee!AO19+aduu!AO19+uher!AO19+honi!AP19+yamaa!AP19</f>
        <v>93755</v>
      </c>
      <c r="AQ19" s="16">
        <f>+temee!AP19+aduu!AP19+uher!AP19+honi!AQ19+yamaa!AQ19</f>
        <v>86904</v>
      </c>
      <c r="AR19" s="16">
        <v>76743</v>
      </c>
      <c r="AS19" s="16">
        <f>+temee!AR19+aduu!AR19+uher!AR19+honi!AS19+yamaa!AS19</f>
        <v>80021</v>
      </c>
      <c r="AT19" s="16">
        <f>+temee!AS19+aduu!AS19+uher!AS19+honi!AT19+yamaa!AT19</f>
        <v>83357</v>
      </c>
      <c r="AU19" s="16">
        <f>+temee!AT19+aduu!AT19+uher!AT19+honi!AU19+yamaa!AU19</f>
        <v>85580</v>
      </c>
      <c r="AV19" s="16">
        <f>+temee!AU19+aduu!AU19+uher!AU19+honi!AV19+yamaa!AV19</f>
        <v>90656</v>
      </c>
      <c r="AW19" s="18" t="s">
        <v>32</v>
      </c>
      <c r="AX19" s="16">
        <v>95059</v>
      </c>
      <c r="AY19" s="16">
        <v>98809</v>
      </c>
      <c r="AZ19" s="16">
        <v>101147</v>
      </c>
      <c r="BA19" s="16">
        <v>103928</v>
      </c>
      <c r="BB19" s="16">
        <v>116429</v>
      </c>
      <c r="BC19" s="16">
        <v>107060</v>
      </c>
      <c r="BD19" s="16">
        <v>121140</v>
      </c>
      <c r="BE19" s="16">
        <v>135770</v>
      </c>
      <c r="BF19" s="16">
        <v>137428</v>
      </c>
      <c r="BG19" s="16">
        <v>89220</v>
      </c>
      <c r="BH19" s="16">
        <v>71996</v>
      </c>
      <c r="BI19" s="16">
        <v>79111</v>
      </c>
      <c r="BJ19" s="18" t="s">
        <v>32</v>
      </c>
      <c r="BK19" s="16">
        <v>90155</v>
      </c>
      <c r="BL19" s="19">
        <v>100403</v>
      </c>
      <c r="BM19" s="19">
        <v>93752</v>
      </c>
      <c r="BN19" s="19">
        <v>107255</v>
      </c>
      <c r="BO19" s="18">
        <v>131221</v>
      </c>
      <c r="BP19" s="19">
        <v>152618</v>
      </c>
      <c r="BQ19" s="18">
        <v>148386</v>
      </c>
      <c r="BR19" s="8">
        <v>43071</v>
      </c>
      <c r="BS19" s="18">
        <f>+temee!BQ19+aduu!BQ19+uher!BR19+honi!BS19+yamaa!BS19</f>
        <v>57210</v>
      </c>
      <c r="BT19" s="18">
        <f>+temee!BR19+aduu!BR19+uher!BS19+honi!BT19+yamaa!BT19</f>
        <v>75790</v>
      </c>
      <c r="BU19" s="8">
        <v>97335</v>
      </c>
      <c r="BV19" s="8">
        <v>121970</v>
      </c>
      <c r="BW19" s="8">
        <v>146455</v>
      </c>
      <c r="BX19" s="8">
        <v>183640</v>
      </c>
      <c r="BY19" s="8">
        <v>222098</v>
      </c>
      <c r="BZ19" s="8">
        <v>234989</v>
      </c>
    </row>
    <row r="20" spans="1:78" ht="16.5" customHeight="1">
      <c r="A20" s="18" t="s">
        <v>33</v>
      </c>
      <c r="B20" s="15">
        <f>+temee!B20+aduu!B20+uher!B20+honi!B20+yamaa!B20</f>
        <v>33990</v>
      </c>
      <c r="C20" s="15">
        <f>+temee!C20+aduu!C20+uher!C20+honi!C20+yamaa!C20</f>
        <v>33442</v>
      </c>
      <c r="D20" s="15">
        <f>+temee!D20+aduu!D20+uher!D20+honi!D20+yamaa!D20</f>
        <v>33940</v>
      </c>
      <c r="E20" s="15">
        <f>+temee!E20+aduu!E20+uher!E20+honi!E20+yamaa!E20</f>
        <v>33232</v>
      </c>
      <c r="F20" s="15">
        <f>+temee!F20+aduu!F20+uher!F20+honi!F20+yamaa!F20</f>
        <v>34775</v>
      </c>
      <c r="G20" s="15">
        <f>+temee!G20+aduu!G20+uher!G20+honi!G20+yamaa!G20</f>
        <v>36776</v>
      </c>
      <c r="H20" s="15">
        <f>+temee!H20+aduu!H20+uher!H20+honi!H20+yamaa!H20</f>
        <v>66615</v>
      </c>
      <c r="I20" s="15">
        <f>+temee!I20+aduu!I20+uher!I20+honi!I20+yamaa!I20</f>
        <v>65060</v>
      </c>
      <c r="J20" s="15">
        <f>+temee!J20+aduu!J20+uher!J20+honi!J20+yamaa!J20</f>
        <v>62585</v>
      </c>
      <c r="K20" s="15">
        <f>+temee!K20+aduu!K20+uher!K20+honi!K20+yamaa!K20</f>
        <v>55901</v>
      </c>
      <c r="L20" s="15">
        <f>+temee!L20+aduu!L20+uher!L20+honi!L20+yamaa!L20</f>
        <v>76220</v>
      </c>
      <c r="M20" s="18" t="s">
        <v>33</v>
      </c>
      <c r="N20" s="15">
        <f>+temee!M20+aduu!M20+uher!M20+honi!M20+yamaa!M20</f>
        <v>85722</v>
      </c>
      <c r="O20" s="15">
        <f>+temee!N20+aduu!N20+uher!N20+honi!O20+yamaa!O20</f>
        <v>91024</v>
      </c>
      <c r="P20" s="15">
        <f>+temee!O20+aduu!O20+uher!O20+honi!P20+yamaa!P20</f>
        <v>87115</v>
      </c>
      <c r="Q20" s="15">
        <f>+temee!Q20+aduu!Q20+uher!P20+honi!Q20+yamaa!Q20</f>
        <v>86341</v>
      </c>
      <c r="R20" s="8">
        <v>80411</v>
      </c>
      <c r="S20" s="8">
        <v>78596</v>
      </c>
      <c r="T20" s="8">
        <v>86050</v>
      </c>
      <c r="U20" s="8">
        <v>85084</v>
      </c>
      <c r="V20" s="16">
        <v>87991</v>
      </c>
      <c r="W20" s="16">
        <v>92058</v>
      </c>
      <c r="X20" s="16">
        <v>89994</v>
      </c>
      <c r="Y20" s="18" t="s">
        <v>33</v>
      </c>
      <c r="Z20" s="16">
        <v>90285</v>
      </c>
      <c r="AA20" s="16">
        <v>89176</v>
      </c>
      <c r="AB20" s="16">
        <v>91509</v>
      </c>
      <c r="AC20" s="16">
        <v>92957</v>
      </c>
      <c r="AD20" s="16">
        <v>93030</v>
      </c>
      <c r="AE20" s="16">
        <v>93986</v>
      </c>
      <c r="AF20" s="16">
        <v>94687</v>
      </c>
      <c r="AG20" s="16">
        <v>101013</v>
      </c>
      <c r="AH20" s="16">
        <v>106620</v>
      </c>
      <c r="AI20" s="16">
        <v>115856</v>
      </c>
      <c r="AJ20" s="16">
        <v>118261</v>
      </c>
      <c r="AK20" s="18" t="s">
        <v>33</v>
      </c>
      <c r="AL20" s="16">
        <v>114757</v>
      </c>
      <c r="AM20" s="16">
        <v>98882</v>
      </c>
      <c r="AN20" s="16">
        <f>+temee!AM20+aduu!AM20+uher!AM20+honi!AM20+yamaa!AM20</f>
        <v>92145</v>
      </c>
      <c r="AO20" s="16">
        <f>+temee!AN20+aduu!AN20+uher!AN20+honi!AO20+yamaa!AO20</f>
        <v>87464</v>
      </c>
      <c r="AP20" s="16">
        <f>+temee!AO20+aduu!AO20+uher!AO20+honi!AP20+yamaa!AP20</f>
        <v>85201</v>
      </c>
      <c r="AQ20" s="16">
        <f>+temee!AP20+aduu!AP20+uher!AP20+honi!AQ20+yamaa!AQ20</f>
        <v>88295</v>
      </c>
      <c r="AR20" s="16">
        <v>83556</v>
      </c>
      <c r="AS20" s="16">
        <f>+temee!AR20+aduu!AR20+uher!AR20+honi!AS20+yamaa!AS20</f>
        <v>87292</v>
      </c>
      <c r="AT20" s="16">
        <f>+temee!AS20+aduu!AS20+uher!AS20+honi!AT20+yamaa!AT20</f>
        <v>89934</v>
      </c>
      <c r="AU20" s="16">
        <f>+temee!AT20+aduu!AT20+uher!AT20+honi!AU20+yamaa!AU20</f>
        <v>86261</v>
      </c>
      <c r="AV20" s="16">
        <f>+temee!AU20+aduu!AU20+uher!AU20+honi!AV20+yamaa!AV20</f>
        <v>88460</v>
      </c>
      <c r="AW20" s="18" t="s">
        <v>33</v>
      </c>
      <c r="AX20" s="16">
        <v>95880</v>
      </c>
      <c r="AY20" s="16">
        <v>97831</v>
      </c>
      <c r="AZ20" s="16">
        <v>101129</v>
      </c>
      <c r="BA20" s="16">
        <v>101955</v>
      </c>
      <c r="BB20" s="16">
        <v>123102</v>
      </c>
      <c r="BC20" s="16">
        <v>128579</v>
      </c>
      <c r="BD20" s="16">
        <v>134768</v>
      </c>
      <c r="BE20" s="16">
        <v>135975</v>
      </c>
      <c r="BF20" s="16">
        <v>147144</v>
      </c>
      <c r="BG20" s="16">
        <v>136035</v>
      </c>
      <c r="BH20" s="16">
        <v>97948</v>
      </c>
      <c r="BI20" s="16">
        <v>83767</v>
      </c>
      <c r="BJ20" s="18" t="s">
        <v>33</v>
      </c>
      <c r="BK20" s="16">
        <v>109471</v>
      </c>
      <c r="BL20" s="19">
        <v>126116</v>
      </c>
      <c r="BM20" s="19">
        <v>136487</v>
      </c>
      <c r="BN20" s="19">
        <v>155288</v>
      </c>
      <c r="BO20" s="18">
        <v>187560</v>
      </c>
      <c r="BP20" s="19">
        <v>212162</v>
      </c>
      <c r="BQ20" s="18">
        <v>225887</v>
      </c>
      <c r="BR20" s="8">
        <v>124692</v>
      </c>
      <c r="BS20" s="18">
        <f>+temee!BQ20+aduu!BQ20+uher!BR20+honi!BS20+yamaa!BS20</f>
        <v>158161</v>
      </c>
      <c r="BT20" s="18">
        <f>+temee!BR20+aduu!BR20+uher!BS20+honi!BT20+yamaa!BT20</f>
        <v>191304</v>
      </c>
      <c r="BU20" s="8">
        <v>225915</v>
      </c>
      <c r="BV20" s="8">
        <v>272448</v>
      </c>
      <c r="BW20" s="8">
        <v>295293</v>
      </c>
      <c r="BX20" s="8">
        <v>338920</v>
      </c>
      <c r="BY20" s="8">
        <v>349956</v>
      </c>
      <c r="BZ20" s="8">
        <v>331766</v>
      </c>
    </row>
    <row r="21" spans="1:78" ht="16.5" customHeight="1">
      <c r="A21" s="18" t="s">
        <v>34</v>
      </c>
      <c r="B21" s="15">
        <f>+temee!B21+aduu!B21+uher!B21+honi!B21+yamaa!B21</f>
        <v>129000</v>
      </c>
      <c r="C21" s="15">
        <f>+temee!C21+aduu!C21+uher!C21+honi!C21+yamaa!C21</f>
        <v>126920</v>
      </c>
      <c r="D21" s="15">
        <f>+temee!D21+aduu!D21+uher!D21+honi!D21+yamaa!D21</f>
        <v>121147</v>
      </c>
      <c r="E21" s="15">
        <f>+temee!E21+aduu!E21+uher!E21+honi!E21+yamaa!E21</f>
        <v>122221</v>
      </c>
      <c r="F21" s="15">
        <f>+temee!F21+aduu!F21+uher!F21+honi!F21+yamaa!F21</f>
        <v>129368</v>
      </c>
      <c r="G21" s="15">
        <f>+temee!G21+aduu!G21+uher!G21+honi!G21+yamaa!G21</f>
        <v>127807</v>
      </c>
      <c r="H21" s="15">
        <f>+temee!H21+aduu!H21+uher!H21+honi!H21+yamaa!H21</f>
        <v>131421</v>
      </c>
      <c r="I21" s="15">
        <f>+temee!I21+aduu!I21+uher!I21+honi!I21+yamaa!I21</f>
        <v>129827</v>
      </c>
      <c r="J21" s="15">
        <f>+temee!J21+aduu!J21+uher!J21+honi!J21+yamaa!J21</f>
        <v>123400</v>
      </c>
      <c r="K21" s="15">
        <f>+temee!K21+aduu!K21+uher!K21+honi!K21+yamaa!K21</f>
        <v>115901</v>
      </c>
      <c r="L21" s="15">
        <f>+temee!L21+aduu!L21+uher!L21+honi!L21+yamaa!L21</f>
        <v>121491</v>
      </c>
      <c r="M21" s="18" t="s">
        <v>34</v>
      </c>
      <c r="N21" s="15">
        <f>+temee!M21+aduu!M21+uher!M21+honi!M21+yamaa!M21</f>
        <v>124575</v>
      </c>
      <c r="O21" s="15">
        <f>+temee!N21+aduu!N21+uher!N21+honi!O21+yamaa!O21</f>
        <v>142307</v>
      </c>
      <c r="P21" s="15">
        <f>+temee!O21+aduu!O21+uher!O21+honi!P21+yamaa!P21</f>
        <v>121082</v>
      </c>
      <c r="Q21" s="15">
        <f>+temee!Q21+aduu!Q21+uher!P21+honi!Q21+yamaa!Q21</f>
        <v>111893</v>
      </c>
      <c r="R21" s="8">
        <v>100980</v>
      </c>
      <c r="S21" s="8">
        <v>105430</v>
      </c>
      <c r="T21" s="8">
        <v>105363</v>
      </c>
      <c r="U21" s="8">
        <v>103881</v>
      </c>
      <c r="V21" s="16">
        <v>109726</v>
      </c>
      <c r="W21" s="16">
        <v>115652</v>
      </c>
      <c r="X21" s="16">
        <v>112880</v>
      </c>
      <c r="Y21" s="18" t="s">
        <v>34</v>
      </c>
      <c r="Z21" s="16">
        <v>110804</v>
      </c>
      <c r="AA21" s="16">
        <v>112138</v>
      </c>
      <c r="AB21" s="16">
        <v>117263</v>
      </c>
      <c r="AC21" s="16">
        <v>114249</v>
      </c>
      <c r="AD21" s="16">
        <v>115832</v>
      </c>
      <c r="AE21" s="16">
        <v>119680</v>
      </c>
      <c r="AF21" s="16">
        <v>119317</v>
      </c>
      <c r="AG21" s="16">
        <v>121000</v>
      </c>
      <c r="AH21" s="16">
        <v>118109</v>
      </c>
      <c r="AI21" s="16">
        <v>127584</v>
      </c>
      <c r="AJ21" s="16">
        <v>129899</v>
      </c>
      <c r="AK21" s="18" t="s">
        <v>34</v>
      </c>
      <c r="AL21" s="16">
        <v>131517</v>
      </c>
      <c r="AM21" s="16">
        <v>122612</v>
      </c>
      <c r="AN21" s="16">
        <f>+temee!AM21+aduu!AM21+uher!AM21+honi!AM21+yamaa!AM21</f>
        <v>121737</v>
      </c>
      <c r="AO21" s="16">
        <f>+temee!AN21+aduu!AN21+uher!AN21+honi!AO21+yamaa!AO21</f>
        <v>124154</v>
      </c>
      <c r="AP21" s="16">
        <f>+temee!AO21+aduu!AO21+uher!AO21+honi!AP21+yamaa!AP21</f>
        <v>111259</v>
      </c>
      <c r="AQ21" s="16">
        <f>+temee!AP21+aduu!AP21+uher!AP21+honi!AQ21+yamaa!AQ21</f>
        <v>87330</v>
      </c>
      <c r="AR21" s="16">
        <v>88989</v>
      </c>
      <c r="AS21" s="16">
        <f>+temee!AR21+aduu!AR21+uher!AR21+honi!AS21+yamaa!AS21</f>
        <v>90325</v>
      </c>
      <c r="AT21" s="16">
        <f>+temee!AS21+aduu!AS21+uher!AS21+honi!AT21+yamaa!AT21</f>
        <v>90647</v>
      </c>
      <c r="AU21" s="16">
        <f>+temee!AT21+aduu!AT21+uher!AT21+honi!AU21+yamaa!AU21</f>
        <v>88130</v>
      </c>
      <c r="AV21" s="16">
        <f>+temee!AU21+aduu!AU21+uher!AU21+honi!AV21+yamaa!AV21</f>
        <v>94478</v>
      </c>
      <c r="AW21" s="18" t="s">
        <v>34</v>
      </c>
      <c r="AX21" s="16">
        <v>98360</v>
      </c>
      <c r="AY21" s="16">
        <v>99277</v>
      </c>
      <c r="AZ21" s="16">
        <v>106032</v>
      </c>
      <c r="BA21" s="16">
        <v>110664</v>
      </c>
      <c r="BB21" s="16">
        <v>132652</v>
      </c>
      <c r="BC21" s="16">
        <v>136046</v>
      </c>
      <c r="BD21" s="16">
        <v>141294</v>
      </c>
      <c r="BE21" s="16">
        <v>158130</v>
      </c>
      <c r="BF21" s="16">
        <v>161053</v>
      </c>
      <c r="BG21" s="16">
        <v>121839</v>
      </c>
      <c r="BH21" s="16">
        <v>87316</v>
      </c>
      <c r="BI21" s="16">
        <v>75726</v>
      </c>
      <c r="BJ21" s="18" t="s">
        <v>34</v>
      </c>
      <c r="BK21" s="16">
        <v>94038</v>
      </c>
      <c r="BL21" s="19">
        <v>107419</v>
      </c>
      <c r="BM21" s="19">
        <v>117266</v>
      </c>
      <c r="BN21" s="19">
        <v>136536</v>
      </c>
      <c r="BO21" s="18">
        <v>172356</v>
      </c>
      <c r="BP21" s="19">
        <v>194563</v>
      </c>
      <c r="BQ21" s="18">
        <v>188222</v>
      </c>
      <c r="BR21" s="8">
        <v>122213</v>
      </c>
      <c r="BS21" s="18">
        <f>+temee!BQ21+aduu!BQ21+uher!BR21+honi!BS21+yamaa!BS21</f>
        <v>145630</v>
      </c>
      <c r="BT21" s="18">
        <f>+temee!BR21+aduu!BR21+uher!BS21+honi!BT21+yamaa!BT21</f>
        <v>179062</v>
      </c>
      <c r="BU21" s="8">
        <v>210664</v>
      </c>
      <c r="BV21" s="8">
        <v>252832</v>
      </c>
      <c r="BW21" s="8">
        <v>269202</v>
      </c>
      <c r="BX21" s="8">
        <v>308082</v>
      </c>
      <c r="BY21" s="8">
        <v>323473</v>
      </c>
      <c r="BZ21" s="8">
        <v>301198</v>
      </c>
    </row>
    <row r="22" spans="1:78" ht="16.5" customHeight="1">
      <c r="A22" s="18" t="s">
        <v>35</v>
      </c>
      <c r="B22" s="15">
        <f>+temee!B22+aduu!B22+uher!B22+honi!B22+yamaa!B22</f>
        <v>56833</v>
      </c>
      <c r="C22" s="15">
        <f>+temee!C22+aduu!C22+uher!C22+honi!C22+yamaa!C22</f>
        <v>61527</v>
      </c>
      <c r="D22" s="15">
        <f>+temee!D22+aduu!D22+uher!D22+honi!D22+yamaa!D22</f>
        <v>62393</v>
      </c>
      <c r="E22" s="15">
        <f>+temee!E22+aduu!E22+uher!E22+honi!E22+yamaa!E22</f>
        <v>56679</v>
      </c>
      <c r="F22" s="15">
        <f>+temee!F22+aduu!F22+uher!F22+honi!F22+yamaa!F22</f>
        <v>59063</v>
      </c>
      <c r="G22" s="15">
        <f>+temee!G22+aduu!G22+uher!G22+honi!G22+yamaa!G22</f>
        <v>57892</v>
      </c>
      <c r="H22" s="15">
        <f>+temee!H22+aduu!H22+uher!H22+honi!H22+yamaa!H22</f>
        <v>55790</v>
      </c>
      <c r="I22" s="15">
        <f>+temee!I22+aduu!I22+uher!I22+honi!I22+yamaa!I22</f>
        <v>61012</v>
      </c>
      <c r="J22" s="15">
        <f>+temee!J22+aduu!J22+uher!J22+honi!J22+yamaa!J22</f>
        <v>62080</v>
      </c>
      <c r="K22" s="15">
        <f>+temee!K22+aduu!K22+uher!K22+honi!K22+yamaa!K22</f>
        <v>57531</v>
      </c>
      <c r="L22" s="15">
        <f>+temee!L22+aduu!L22+uher!L22+honi!L22+yamaa!L22</f>
        <v>68996</v>
      </c>
      <c r="M22" s="18" t="s">
        <v>35</v>
      </c>
      <c r="N22" s="15">
        <f>+temee!M22+aduu!M22+uher!M22+honi!M22+yamaa!M22</f>
        <v>87611</v>
      </c>
      <c r="O22" s="15">
        <f>+temee!N22+aduu!N22+uher!N22+honi!O22+yamaa!O22</f>
        <v>60489</v>
      </c>
      <c r="P22" s="15">
        <f>+temee!O22+aduu!O22+uher!O22+honi!P22+yamaa!P22</f>
        <v>81558</v>
      </c>
      <c r="Q22" s="15">
        <f>+temee!Q22+aduu!Q22+uher!P22+honi!Q22+yamaa!Q22</f>
        <v>76482</v>
      </c>
      <c r="R22" s="8">
        <v>66354</v>
      </c>
      <c r="S22" s="8">
        <v>67039</v>
      </c>
      <c r="T22" s="8">
        <v>74862</v>
      </c>
      <c r="U22" s="8">
        <v>76593</v>
      </c>
      <c r="V22" s="16">
        <v>81497</v>
      </c>
      <c r="W22" s="16">
        <v>84856</v>
      </c>
      <c r="X22" s="16">
        <v>87475</v>
      </c>
      <c r="Y22" s="18" t="s">
        <v>35</v>
      </c>
      <c r="Z22" s="16">
        <v>80853</v>
      </c>
      <c r="AA22" s="16">
        <v>86400</v>
      </c>
      <c r="AB22" s="16">
        <v>84698</v>
      </c>
      <c r="AC22" s="16">
        <v>79540</v>
      </c>
      <c r="AD22" s="16">
        <v>86204</v>
      </c>
      <c r="AE22" s="16">
        <v>88760</v>
      </c>
      <c r="AF22" s="16">
        <v>94971</v>
      </c>
      <c r="AG22" s="16">
        <v>102253</v>
      </c>
      <c r="AH22" s="16">
        <v>106047</v>
      </c>
      <c r="AI22" s="16">
        <v>110116</v>
      </c>
      <c r="AJ22" s="16">
        <v>113878</v>
      </c>
      <c r="AK22" s="18" t="s">
        <v>35</v>
      </c>
      <c r="AL22" s="16">
        <v>115919</v>
      </c>
      <c r="AM22" s="16">
        <v>107178</v>
      </c>
      <c r="AN22" s="16">
        <f>+temee!AM22+aduu!AM22+uher!AM22+honi!AM22+yamaa!AM22</f>
        <v>113013</v>
      </c>
      <c r="AO22" s="16">
        <f>+temee!AN22+aduu!AN22+uher!AN22+honi!AO22+yamaa!AO22</f>
        <v>116326</v>
      </c>
      <c r="AP22" s="16">
        <f>+temee!AO22+aduu!AO22+uher!AO22+honi!AP22+yamaa!AP22</f>
        <v>96712</v>
      </c>
      <c r="AQ22" s="16">
        <f>+temee!AP22+aduu!AP22+uher!AP22+honi!AQ22+yamaa!AQ22</f>
        <v>107748</v>
      </c>
      <c r="AR22" s="16">
        <v>110068</v>
      </c>
      <c r="AS22" s="16">
        <f>+temee!AR22+aduu!AR22+uher!AR22+honi!AS22+yamaa!AS22</f>
        <v>115815</v>
      </c>
      <c r="AT22" s="16">
        <f>+temee!AS22+aduu!AS22+uher!AS22+honi!AT22+yamaa!AT22</f>
        <v>118127</v>
      </c>
      <c r="AU22" s="16">
        <f>+temee!AT22+aduu!AT22+uher!AT22+honi!AU22+yamaa!AU22</f>
        <v>114137</v>
      </c>
      <c r="AV22" s="16">
        <f>+temee!AU22+aduu!AU22+uher!AU22+honi!AV22+yamaa!AV22</f>
        <v>122602</v>
      </c>
      <c r="AW22" s="18" t="s">
        <v>35</v>
      </c>
      <c r="AX22" s="16">
        <v>130495</v>
      </c>
      <c r="AY22" s="16">
        <v>127814</v>
      </c>
      <c r="AZ22" s="16">
        <v>105579</v>
      </c>
      <c r="BA22" s="16">
        <v>105917</v>
      </c>
      <c r="BB22" s="16">
        <v>144636</v>
      </c>
      <c r="BC22" s="16">
        <v>139890</v>
      </c>
      <c r="BD22" s="16">
        <v>141424</v>
      </c>
      <c r="BE22" s="16">
        <v>157643</v>
      </c>
      <c r="BF22" s="16">
        <v>176253</v>
      </c>
      <c r="BG22" s="16">
        <v>133757</v>
      </c>
      <c r="BH22" s="16">
        <v>114125</v>
      </c>
      <c r="BI22" s="16">
        <v>97901</v>
      </c>
      <c r="BJ22" s="18" t="s">
        <v>35</v>
      </c>
      <c r="BK22" s="16">
        <v>108895</v>
      </c>
      <c r="BL22" s="19">
        <v>118203</v>
      </c>
      <c r="BM22" s="19">
        <v>124483</v>
      </c>
      <c r="BN22" s="19">
        <v>139103</v>
      </c>
      <c r="BO22" s="18">
        <v>168782</v>
      </c>
      <c r="BP22" s="19">
        <v>187569</v>
      </c>
      <c r="BQ22" s="18">
        <v>218510</v>
      </c>
      <c r="BR22" s="8">
        <v>100878</v>
      </c>
      <c r="BS22" s="18">
        <f>+temee!BQ22+aduu!BQ22+uher!BR22+honi!BS22+yamaa!BS22</f>
        <v>120366</v>
      </c>
      <c r="BT22" s="18">
        <f>+temee!BR22+aduu!BR22+uher!BS22+honi!BT22+yamaa!BT22</f>
        <v>145437</v>
      </c>
      <c r="BU22" s="8">
        <v>166780</v>
      </c>
      <c r="BV22" s="8">
        <v>198777</v>
      </c>
      <c r="BW22" s="8">
        <v>215967</v>
      </c>
      <c r="BX22" s="8">
        <v>253827</v>
      </c>
      <c r="BY22" s="8">
        <v>285646</v>
      </c>
      <c r="BZ22" s="8">
        <v>265685</v>
      </c>
    </row>
    <row r="23" spans="1:78" ht="16.5" customHeight="1">
      <c r="A23" s="18" t="s">
        <v>36</v>
      </c>
      <c r="B23" s="15">
        <f>+temee!B23+aduu!B23+uher!B23+honi!B23+yamaa!B23</f>
        <v>61449</v>
      </c>
      <c r="C23" s="15">
        <f>+temee!C23+aduu!C23+uher!C23+honi!C23+yamaa!C23</f>
        <v>66443</v>
      </c>
      <c r="D23" s="15">
        <f>+temee!D23+aduu!D23+uher!D23+honi!D23+yamaa!D23</f>
        <v>66040</v>
      </c>
      <c r="E23" s="15">
        <f>+temee!E23+aduu!E23+uher!E23+honi!E23+yamaa!E23</f>
        <v>57249</v>
      </c>
      <c r="F23" s="15">
        <f>+temee!F23+aduu!F23+uher!F23+honi!F23+yamaa!F23</f>
        <v>59989</v>
      </c>
      <c r="G23" s="15">
        <f>+temee!G23+aduu!G23+uher!G23+honi!G23+yamaa!G23</f>
        <v>60404</v>
      </c>
      <c r="H23" s="15">
        <f>+temee!H23+aduu!H23+uher!H23+honi!H23+yamaa!H23</f>
        <v>59497</v>
      </c>
      <c r="I23" s="15">
        <f>+temee!I23+aduu!I23+uher!I23+honi!I23+yamaa!I23</f>
        <v>59924</v>
      </c>
      <c r="J23" s="15">
        <f>+temee!J23+aduu!J23+uher!J23+honi!J23+yamaa!J23</f>
        <v>63669</v>
      </c>
      <c r="K23" s="15">
        <f>+temee!K23+aduu!K23+uher!K23+honi!K23+yamaa!K23</f>
        <v>60775</v>
      </c>
      <c r="L23" s="15">
        <f>+temee!L23+aduu!L23+uher!L23+honi!L23+yamaa!L23</f>
        <v>64710</v>
      </c>
      <c r="M23" s="18" t="s">
        <v>36</v>
      </c>
      <c r="N23" s="15">
        <f>+temee!M23+aduu!M23+uher!M23+honi!M23+yamaa!M23</f>
        <v>73020</v>
      </c>
      <c r="O23" s="15">
        <f>+temee!N23+aduu!N23+uher!N23+honi!O23+yamaa!O23</f>
        <v>5890</v>
      </c>
      <c r="P23" s="15">
        <f>+temee!O23+aduu!O23+uher!O23+honi!P23+yamaa!P23</f>
        <v>77478</v>
      </c>
      <c r="Q23" s="15">
        <f>+temee!Q23+aduu!Q23+uher!P23+honi!Q23+yamaa!Q23</f>
        <v>75703</v>
      </c>
      <c r="R23" s="8">
        <v>52629</v>
      </c>
      <c r="S23" s="8">
        <v>55567</v>
      </c>
      <c r="T23" s="8">
        <v>68783</v>
      </c>
      <c r="U23" s="8">
        <v>70780</v>
      </c>
      <c r="V23" s="16">
        <v>61465</v>
      </c>
      <c r="W23" s="16">
        <v>59404</v>
      </c>
      <c r="X23" s="16">
        <v>63968</v>
      </c>
      <c r="Y23" s="18" t="s">
        <v>36</v>
      </c>
      <c r="Z23" s="16">
        <v>71709</v>
      </c>
      <c r="AA23" s="16">
        <v>76550</v>
      </c>
      <c r="AB23" s="16">
        <v>74067</v>
      </c>
      <c r="AC23" s="16">
        <v>72610</v>
      </c>
      <c r="AD23" s="16">
        <v>76806</v>
      </c>
      <c r="AE23" s="16">
        <v>76706</v>
      </c>
      <c r="AF23" s="16">
        <v>79302</v>
      </c>
      <c r="AG23" s="16">
        <v>82068</v>
      </c>
      <c r="AH23" s="16">
        <v>85948</v>
      </c>
      <c r="AI23" s="16">
        <v>89185</v>
      </c>
      <c r="AJ23" s="16">
        <v>87826</v>
      </c>
      <c r="AK23" s="18" t="s">
        <v>36</v>
      </c>
      <c r="AL23" s="16">
        <v>88846</v>
      </c>
      <c r="AM23" s="16">
        <v>77182</v>
      </c>
      <c r="AN23" s="16">
        <f>+temee!AM23+aduu!AM23+uher!AM23+honi!AM23+yamaa!AM23</f>
        <v>78101</v>
      </c>
      <c r="AO23" s="16">
        <f>+temee!AN23+aduu!AN23+uher!AN23+honi!AO23+yamaa!AO23</f>
        <v>81717</v>
      </c>
      <c r="AP23" s="16">
        <f>+temee!AO23+aduu!AO23+uher!AO23+honi!AP23+yamaa!AP23</f>
        <v>76284</v>
      </c>
      <c r="AQ23" s="16">
        <f>+temee!AP23+aduu!AP23+uher!AP23+honi!AQ23+yamaa!AQ23</f>
        <v>87219</v>
      </c>
      <c r="AR23" s="16">
        <v>91672</v>
      </c>
      <c r="AS23" s="16">
        <f>+temee!AR23+aduu!AR23+uher!AR23+honi!AS23+yamaa!AS23</f>
        <v>96016</v>
      </c>
      <c r="AT23" s="16">
        <f>+temee!AS23+aduu!AS23+uher!AS23+honi!AT23+yamaa!AT23</f>
        <v>100065</v>
      </c>
      <c r="AU23" s="16">
        <f>+temee!AT23+aduu!AT23+uher!AT23+honi!AU23+yamaa!AU23</f>
        <v>100990</v>
      </c>
      <c r="AV23" s="16">
        <f>+temee!AU23+aduu!AU23+uher!AU23+honi!AV23+yamaa!AV23</f>
        <v>111634</v>
      </c>
      <c r="AW23" s="18" t="s">
        <v>36</v>
      </c>
      <c r="AX23" s="16">
        <v>114192</v>
      </c>
      <c r="AY23" s="16">
        <v>119216</v>
      </c>
      <c r="AZ23" s="16">
        <v>107254</v>
      </c>
      <c r="BA23" s="16">
        <v>125630</v>
      </c>
      <c r="BB23" s="16">
        <v>155119</v>
      </c>
      <c r="BC23" s="16">
        <v>147094</v>
      </c>
      <c r="BD23" s="16">
        <v>145192</v>
      </c>
      <c r="BE23" s="16">
        <v>155121</v>
      </c>
      <c r="BF23" s="16">
        <v>171348</v>
      </c>
      <c r="BG23" s="16">
        <v>97050</v>
      </c>
      <c r="BH23" s="16">
        <v>86760</v>
      </c>
      <c r="BI23" s="16">
        <v>85460</v>
      </c>
      <c r="BJ23" s="18" t="s">
        <v>36</v>
      </c>
      <c r="BK23" s="16">
        <v>85903</v>
      </c>
      <c r="BL23" s="19">
        <v>102032</v>
      </c>
      <c r="BM23" s="19">
        <v>124944</v>
      </c>
      <c r="BN23" s="19">
        <v>149155</v>
      </c>
      <c r="BO23" s="18">
        <v>190673</v>
      </c>
      <c r="BP23" s="19">
        <v>198886</v>
      </c>
      <c r="BQ23" s="18">
        <v>238170</v>
      </c>
      <c r="BR23" s="8">
        <v>153852</v>
      </c>
      <c r="BS23" s="18">
        <f>+temee!BQ23+aduu!BQ23+uher!BR23+honi!BS23+yamaa!BS23</f>
        <v>163279</v>
      </c>
      <c r="BT23" s="18">
        <f>+temee!BR23+aduu!BR23+uher!BS23+honi!BT23+yamaa!BT23</f>
        <v>192025</v>
      </c>
      <c r="BU23" s="8">
        <v>209312</v>
      </c>
      <c r="BV23" s="8">
        <v>238234</v>
      </c>
      <c r="BW23" s="8">
        <v>265013</v>
      </c>
      <c r="BX23" s="8">
        <v>309042</v>
      </c>
      <c r="BY23" s="8">
        <v>334309</v>
      </c>
      <c r="BZ23" s="8">
        <v>304310</v>
      </c>
    </row>
    <row r="24" spans="1:78" s="15" customFormat="1" ht="16.5" customHeight="1">
      <c r="A24" s="18" t="s">
        <v>37</v>
      </c>
      <c r="B24" s="15">
        <f>+temee!B24+aduu!B24+uher!B24+honi!B24+yamaa!B24</f>
        <v>80535</v>
      </c>
      <c r="C24" s="15">
        <f>+temee!C24+aduu!C24+uher!C24+honi!C24+yamaa!C24</f>
        <v>74146</v>
      </c>
      <c r="D24" s="15">
        <f>+temee!D24+aduu!D24+uher!D24+honi!D24+yamaa!D24</f>
        <v>78804</v>
      </c>
      <c r="E24" s="15">
        <f>+temee!E24+aduu!E24+uher!E24+honi!E24+yamaa!E24</f>
        <v>78474</v>
      </c>
      <c r="F24" s="15">
        <f>+temee!F24+aduu!F24+uher!F24+honi!F24+yamaa!F24</f>
        <v>99495</v>
      </c>
      <c r="G24" s="15">
        <f>+temee!G24+aduu!G24+uher!G24+honi!G24+yamaa!G24</f>
        <v>87438</v>
      </c>
      <c r="H24" s="15">
        <f>+temee!H24+aduu!H24+uher!H24+honi!H24+yamaa!H24</f>
        <v>95977</v>
      </c>
      <c r="I24" s="15">
        <f>+temee!I24+aduu!I24+uher!I24+honi!I24+yamaa!I24</f>
        <v>111506</v>
      </c>
      <c r="J24" s="15">
        <f>+temee!J24+aduu!J24+uher!J24+honi!J24+yamaa!J24</f>
        <v>55111</v>
      </c>
      <c r="K24" s="15">
        <f>+temee!K24+aduu!K24+uher!K24+honi!K24+yamaa!K24</f>
        <v>50449</v>
      </c>
      <c r="L24" s="15">
        <f>+temee!L24+aduu!L24+uher!L24+honi!L24+yamaa!L24</f>
        <v>75830</v>
      </c>
      <c r="M24" s="18" t="s">
        <v>37</v>
      </c>
      <c r="N24" s="15">
        <f>+temee!M24+aduu!M24+uher!M24+honi!M24+yamaa!M24</f>
        <v>90259</v>
      </c>
      <c r="O24" s="15">
        <f>+temee!N24+aduu!N24+uher!N24+honi!O24+yamaa!O24</f>
        <v>169204</v>
      </c>
      <c r="P24" s="15">
        <f>+temee!O24+aduu!O24+uher!O24+honi!P24+yamaa!P24</f>
        <v>76794</v>
      </c>
      <c r="Q24" s="15">
        <f>+temee!Q24+aduu!Q24+uher!P24+honi!Q24+yamaa!Q24</f>
        <v>70007</v>
      </c>
      <c r="R24" s="15">
        <v>1044</v>
      </c>
      <c r="S24" s="15">
        <v>3205</v>
      </c>
      <c r="T24" s="15">
        <v>1790</v>
      </c>
      <c r="U24" s="15">
        <v>597</v>
      </c>
      <c r="V24" s="20">
        <v>1208</v>
      </c>
      <c r="W24" s="20">
        <v>1437</v>
      </c>
      <c r="X24" s="20">
        <v>1465</v>
      </c>
      <c r="Y24" s="18" t="s">
        <v>37</v>
      </c>
      <c r="Z24" s="20">
        <v>2742</v>
      </c>
      <c r="AA24" s="20">
        <v>2955</v>
      </c>
      <c r="AB24" s="20">
        <v>2439</v>
      </c>
      <c r="AC24" s="20">
        <v>2770</v>
      </c>
      <c r="AD24" s="20">
        <v>3290</v>
      </c>
      <c r="AE24" s="20">
        <v>3499</v>
      </c>
      <c r="AF24" s="20">
        <v>3392</v>
      </c>
      <c r="AG24" s="20">
        <v>3602</v>
      </c>
      <c r="AH24" s="20">
        <v>5815</v>
      </c>
      <c r="AI24" s="20">
        <v>4762</v>
      </c>
      <c r="AJ24" s="20">
        <v>1667</v>
      </c>
      <c r="AK24" s="18" t="s">
        <v>37</v>
      </c>
      <c r="AL24" s="20">
        <v>1509</v>
      </c>
      <c r="AM24" s="20">
        <v>1187</v>
      </c>
      <c r="AN24" s="16">
        <f>+temee!AM24+aduu!AM24+uher!AM24+honi!AM24+yamaa!AM24</f>
        <v>1411</v>
      </c>
      <c r="AO24" s="16">
        <f>+temee!AN24+aduu!AN24+uher!AN24+honi!AO24+yamaa!AO24</f>
        <v>3791</v>
      </c>
      <c r="AP24" s="16">
        <f>+temee!AO24+aduu!AO24+uher!AO24+honi!AP24+yamaa!AP24</f>
        <v>3429</v>
      </c>
      <c r="AQ24" s="16">
        <f>+temee!AP24+aduu!AP24+uher!AP24+honi!AQ24+yamaa!AQ24</f>
        <v>4728</v>
      </c>
      <c r="AR24" s="20">
        <v>5928</v>
      </c>
      <c r="AS24" s="16">
        <f>+temee!AR24+aduu!AR24+uher!AR24+honi!AS24+yamaa!AS24</f>
        <v>5572</v>
      </c>
      <c r="AT24" s="16">
        <f>+temee!AS24+aduu!AS24+uher!AS24+honi!AT24+yamaa!AT24</f>
        <v>6842</v>
      </c>
      <c r="AU24" s="16">
        <f>+temee!AT24+aduu!AT24+uher!AT24+honi!AU24+yamaa!AU24</f>
        <v>9707</v>
      </c>
      <c r="AV24" s="16">
        <f>+temee!AU24+aduu!AU24+uher!AU24+honi!AV24+yamaa!AV24</f>
        <v>20432</v>
      </c>
      <c r="AW24" s="18" t="s">
        <v>37</v>
      </c>
      <c r="AX24" s="20">
        <v>34835</v>
      </c>
      <c r="AY24" s="20">
        <v>31302</v>
      </c>
      <c r="AZ24" s="20">
        <v>36174</v>
      </c>
      <c r="BA24" s="20">
        <v>63656</v>
      </c>
      <c r="BB24" s="20">
        <v>82130</v>
      </c>
      <c r="BC24" s="20">
        <v>53429</v>
      </c>
      <c r="BD24" s="20">
        <v>60745</v>
      </c>
      <c r="BE24" s="20">
        <v>48280</v>
      </c>
      <c r="BF24" s="20">
        <v>40683</v>
      </c>
      <c r="BG24" s="20">
        <v>36669</v>
      </c>
      <c r="BH24" s="20">
        <v>23785</v>
      </c>
      <c r="BI24" s="20">
        <v>27663</v>
      </c>
      <c r="BJ24" s="18" t="s">
        <v>37</v>
      </c>
      <c r="BK24" s="20">
        <v>36527</v>
      </c>
      <c r="BL24" s="18">
        <v>42447</v>
      </c>
      <c r="BM24" s="18">
        <v>46093</v>
      </c>
      <c r="BN24" s="18">
        <v>61340</v>
      </c>
      <c r="BO24" s="18">
        <v>95667</v>
      </c>
      <c r="BP24" s="18">
        <v>125063</v>
      </c>
      <c r="BQ24" s="18">
        <v>126207</v>
      </c>
      <c r="BR24" s="15">
        <v>53643</v>
      </c>
      <c r="BS24" s="18">
        <f>+temee!BQ24+aduu!BQ24+uher!BR24+honi!BS24+yamaa!BS24</f>
        <v>79140</v>
      </c>
      <c r="BT24" s="18">
        <f>+temee!BR24+aduu!BR24+uher!BS24+honi!BT24+yamaa!BT24</f>
        <v>124098</v>
      </c>
      <c r="BU24" s="15">
        <v>157251</v>
      </c>
      <c r="BV24" s="15">
        <v>196132</v>
      </c>
      <c r="BW24" s="15">
        <v>199985</v>
      </c>
      <c r="BX24" s="15">
        <v>256303</v>
      </c>
      <c r="BY24" s="15">
        <v>273114</v>
      </c>
      <c r="BZ24" s="15">
        <v>252654</v>
      </c>
    </row>
    <row r="25" spans="1:78" s="15" customFormat="1" ht="16.5" customHeight="1">
      <c r="A25" s="15" t="s">
        <v>18</v>
      </c>
      <c r="B25" s="15">
        <f>+temee!B25+aduu!B25+uher!B25+honi!B25+yamaa!B25</f>
        <v>0</v>
      </c>
      <c r="C25" s="15">
        <f>+temee!C25+aduu!C25+uher!C25+honi!C25+yamaa!C25</f>
        <v>0</v>
      </c>
      <c r="D25" s="15">
        <f>+temee!D25+aduu!D25+uher!D25+honi!D25+yamaa!D25</f>
        <v>0</v>
      </c>
      <c r="E25" s="15">
        <f>+temee!E25+aduu!E25+uher!E25+honi!E25+yamaa!E25</f>
        <v>0</v>
      </c>
      <c r="F25" s="15">
        <f>+temee!F25+aduu!F25+uher!F25+honi!F25+yamaa!F25</f>
        <v>0</v>
      </c>
      <c r="G25" s="15">
        <f>+temee!G25+aduu!G25+uher!G25+honi!G25+yamaa!G25</f>
        <v>0</v>
      </c>
      <c r="H25" s="15">
        <f>+temee!H25+aduu!H25+uher!H25+honi!H25+yamaa!H25</f>
        <v>0</v>
      </c>
      <c r="I25" s="15">
        <f>+temee!I25+aduu!I25+uher!I25+honi!I25+yamaa!I25</f>
        <v>0</v>
      </c>
      <c r="J25" s="15">
        <f>+temee!J25+aduu!J25+uher!J25+honi!J25+yamaa!J25</f>
        <v>0</v>
      </c>
      <c r="K25" s="15">
        <f>+temee!K25+aduu!K25+uher!K25+honi!K25+yamaa!K25</f>
        <v>0</v>
      </c>
      <c r="L25" s="15">
        <f>+temee!L25+aduu!L25+uher!L25+honi!L25+yamaa!L25</f>
        <v>0</v>
      </c>
      <c r="M25" s="15" t="s">
        <v>18</v>
      </c>
      <c r="N25" s="15">
        <f>+temee!M25+aduu!M25+uher!M25+honi!M25+yamaa!M25</f>
        <v>0</v>
      </c>
      <c r="O25" s="15">
        <f>+temee!N25+aduu!N25+uher!N25+honi!O25+yamaa!O25</f>
        <v>0</v>
      </c>
      <c r="P25" s="15">
        <f>+temee!O25+aduu!O25+uher!O25+honi!P25+yamaa!P25</f>
        <v>3342</v>
      </c>
      <c r="Q25" s="15">
        <f>+temee!Q25+aduu!Q25+uher!P25+honi!Q25+yamaa!Q25</f>
        <v>1950</v>
      </c>
      <c r="Y25" s="15" t="s">
        <v>18</v>
      </c>
      <c r="AK25" s="15" t="s">
        <v>18</v>
      </c>
      <c r="AW25" s="15" t="s">
        <v>18</v>
      </c>
      <c r="BJ25" s="15" t="s">
        <v>18</v>
      </c>
    </row>
    <row r="26" spans="1:78" s="15" customFormat="1" ht="16.5" customHeight="1">
      <c r="A26" s="15" t="s">
        <v>16</v>
      </c>
      <c r="B26" s="15">
        <f>+temee!B26+aduu!B26+uher!B26+honi!B26+yamaa!B26</f>
        <v>0</v>
      </c>
      <c r="C26" s="15">
        <f>+temee!C26+aduu!C26+uher!C26+honi!C26+yamaa!C26</f>
        <v>0</v>
      </c>
      <c r="D26" s="15">
        <f>+temee!D26+aduu!D26+uher!D26+honi!D26+yamaa!D26</f>
        <v>0</v>
      </c>
      <c r="E26" s="15">
        <f>+temee!E26+aduu!E26+uher!E26+honi!E26+yamaa!E26</f>
        <v>0</v>
      </c>
      <c r="F26" s="15">
        <f>+temee!F26+aduu!F26+uher!F26+honi!F26+yamaa!F26</f>
        <v>0</v>
      </c>
      <c r="G26" s="15">
        <f>+temee!G26+aduu!G26+uher!G26+honi!G26+yamaa!G26</f>
        <v>0</v>
      </c>
      <c r="H26" s="15">
        <f>+temee!H26+aduu!H26+uher!H26+honi!H26+yamaa!H26</f>
        <v>0</v>
      </c>
      <c r="I26" s="15">
        <f>+temee!I26+aduu!I26+uher!I26+honi!I26+yamaa!I26</f>
        <v>0</v>
      </c>
      <c r="J26" s="15">
        <f>+temee!J26+aduu!J26+uher!J26+honi!J26+yamaa!J26</f>
        <v>0</v>
      </c>
      <c r="K26" s="15">
        <f>+temee!K26+aduu!K26+uher!K26+honi!K26+yamaa!K26</f>
        <v>159763</v>
      </c>
      <c r="L26" s="15">
        <f>+temee!L26+aduu!L26+uher!L26+honi!L26+yamaa!L26</f>
        <v>0</v>
      </c>
      <c r="M26" s="15" t="s">
        <v>16</v>
      </c>
      <c r="N26" s="15">
        <f>+temee!M26+aduu!M26+uher!M26+honi!M26+yamaa!M26</f>
        <v>0</v>
      </c>
      <c r="O26" s="15">
        <f>+temee!N26+aduu!N26+uher!N26+honi!O26+yamaa!O26</f>
        <v>0</v>
      </c>
      <c r="P26" s="15">
        <f>+temee!O26+aduu!O26+uher!O26+honi!P26+yamaa!P26</f>
        <v>0</v>
      </c>
      <c r="Q26" s="15">
        <f>+temee!Q26+aduu!Q26+uher!P26+honi!Q26+yamaa!Q26</f>
        <v>0</v>
      </c>
      <c r="Y26" s="15" t="s">
        <v>16</v>
      </c>
      <c r="AK26" s="15" t="s">
        <v>16</v>
      </c>
      <c r="AW26" s="15" t="s">
        <v>16</v>
      </c>
      <c r="BJ26" s="15" t="s">
        <v>16</v>
      </c>
    </row>
    <row r="27" spans="1:78" s="15" customFormat="1" ht="16.5" customHeight="1" thickBot="1">
      <c r="A27" s="9" t="s">
        <v>17</v>
      </c>
      <c r="B27" s="9">
        <f>+temee!B27+aduu!B27+uher!B27+honi!B27+yamaa!B27</f>
        <v>693</v>
      </c>
      <c r="C27" s="9">
        <f>+temee!C27+aduu!C27+uher!C27+honi!C27+yamaa!C27</f>
        <v>0</v>
      </c>
      <c r="D27" s="9">
        <f>+temee!D27+aduu!D27+uher!D27+honi!D27+yamaa!D27</f>
        <v>0</v>
      </c>
      <c r="E27" s="9">
        <f>+temee!E27+aduu!E27+uher!E27+honi!E27+yamaa!E27</f>
        <v>0</v>
      </c>
      <c r="F27" s="9">
        <f>+temee!F27+aduu!F27+uher!F27+honi!F27+yamaa!F27</f>
        <v>0</v>
      </c>
      <c r="G27" s="9">
        <f>+temee!G27+aduu!G27+uher!G27+honi!G27+yamaa!G27</f>
        <v>0</v>
      </c>
      <c r="H27" s="9">
        <f>+temee!H27+aduu!H27+uher!H27+honi!H27+yamaa!H27</f>
        <v>0</v>
      </c>
      <c r="I27" s="9">
        <f>+temee!I27+aduu!I27+uher!I27+honi!I27+yamaa!I27</f>
        <v>0</v>
      </c>
      <c r="J27" s="9">
        <f>+temee!J27+aduu!J27+uher!J27+honi!J27+yamaa!J27</f>
        <v>0</v>
      </c>
      <c r="K27" s="9">
        <f>+temee!K27+aduu!K27+uher!K27+honi!K27+yamaa!K27</f>
        <v>0</v>
      </c>
      <c r="L27" s="9">
        <f>+temee!L27+aduu!L27+uher!L27+honi!L27+yamaa!L27</f>
        <v>0</v>
      </c>
      <c r="M27" s="9" t="s">
        <v>17</v>
      </c>
      <c r="N27" s="9">
        <f>+temee!M27+aduu!M27+uher!M27+honi!M27+yamaa!M27</f>
        <v>0</v>
      </c>
      <c r="O27" s="9">
        <f>+temee!N27+aduu!N27+uher!N27+honi!O27+yamaa!O27</f>
        <v>0</v>
      </c>
      <c r="P27" s="9">
        <f>+temee!O27+aduu!O27+uher!O27+honi!P27+yamaa!P27</f>
        <v>0</v>
      </c>
      <c r="Q27" s="9">
        <f>+temee!Q27+aduu!Q27+uher!P27+honi!Q27+yamaa!Q27</f>
        <v>0</v>
      </c>
      <c r="R27" s="9"/>
      <c r="S27" s="9"/>
      <c r="T27" s="9"/>
      <c r="U27" s="9"/>
      <c r="V27" s="9"/>
      <c r="W27" s="9"/>
      <c r="X27" s="9"/>
      <c r="Y27" s="9" t="s">
        <v>17</v>
      </c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 t="s">
        <v>17</v>
      </c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 t="s">
        <v>17</v>
      </c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 t="s">
        <v>17</v>
      </c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</row>
  </sheetData>
  <mergeCells count="1">
    <mergeCell ref="A3:BK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00B050"/>
  </sheetPr>
  <dimension ref="A1:BX27"/>
  <sheetViews>
    <sheetView topLeftCell="BD1" workbookViewId="0">
      <selection activeCell="BW27" sqref="BW27:BX27"/>
    </sheetView>
  </sheetViews>
  <sheetFormatPr defaultColWidth="7.5703125" defaultRowHeight="12.75"/>
  <cols>
    <col min="1" max="1" width="14.85546875" style="8" customWidth="1"/>
    <col min="2" max="15" width="8" style="8" customWidth="1"/>
    <col min="16" max="16" width="14.85546875" style="8" customWidth="1"/>
    <col min="17" max="30" width="8" style="8" customWidth="1"/>
    <col min="31" max="31" width="14.85546875" style="8" customWidth="1"/>
    <col min="32" max="53" width="8" style="8" customWidth="1"/>
    <col min="54" max="54" width="14.85546875" style="8" customWidth="1"/>
    <col min="55" max="70" width="7.140625" style="8" customWidth="1"/>
    <col min="71" max="16384" width="7.5703125" style="8"/>
  </cols>
  <sheetData>
    <row r="1" spans="1:76" ht="13.5" thickBot="1">
      <c r="A1" s="7" t="s">
        <v>40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 t="s">
        <v>40</v>
      </c>
      <c r="AE1" s="7" t="s">
        <v>40</v>
      </c>
      <c r="BB1" s="7" t="s">
        <v>40</v>
      </c>
    </row>
    <row r="2" spans="1:76" ht="13.5" thickBot="1">
      <c r="A2" s="21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1">
        <v>1956</v>
      </c>
      <c r="N2" s="11">
        <v>1957</v>
      </c>
      <c r="O2" s="11">
        <v>1959</v>
      </c>
      <c r="P2" s="21" t="s">
        <v>8</v>
      </c>
      <c r="Q2" s="11">
        <v>1960</v>
      </c>
      <c r="R2" s="22">
        <v>1961</v>
      </c>
      <c r="S2" s="22">
        <v>1962</v>
      </c>
      <c r="T2" s="22">
        <v>1963</v>
      </c>
      <c r="U2" s="22">
        <v>1964</v>
      </c>
      <c r="V2" s="22">
        <v>1965</v>
      </c>
      <c r="W2" s="22">
        <v>1966</v>
      </c>
      <c r="X2" s="22">
        <v>1967</v>
      </c>
      <c r="Y2" s="22">
        <v>1968</v>
      </c>
      <c r="Z2" s="22">
        <v>1969</v>
      </c>
      <c r="AA2" s="22">
        <v>1970</v>
      </c>
      <c r="AB2" s="22">
        <v>1971</v>
      </c>
      <c r="AC2" s="22">
        <v>1972</v>
      </c>
      <c r="AD2" s="22">
        <v>1973</v>
      </c>
      <c r="AE2" s="21" t="s">
        <v>8</v>
      </c>
      <c r="AF2" s="22">
        <v>1974</v>
      </c>
      <c r="AG2" s="22">
        <v>1975</v>
      </c>
      <c r="AH2" s="22">
        <v>1976</v>
      </c>
      <c r="AI2" s="22">
        <v>1977</v>
      </c>
      <c r="AJ2" s="22">
        <v>1978</v>
      </c>
      <c r="AK2" s="22">
        <v>1979</v>
      </c>
      <c r="AL2" s="22">
        <v>1980</v>
      </c>
      <c r="AM2" s="22">
        <v>1981</v>
      </c>
      <c r="AN2" s="22">
        <v>1982</v>
      </c>
      <c r="AO2" s="22">
        <v>1983</v>
      </c>
      <c r="AP2" s="22">
        <v>1984</v>
      </c>
      <c r="AQ2" s="22">
        <v>1985</v>
      </c>
      <c r="AR2" s="22">
        <v>1986</v>
      </c>
      <c r="AS2" s="22">
        <v>1987</v>
      </c>
      <c r="AT2" s="22">
        <v>1988</v>
      </c>
      <c r="AU2" s="22">
        <v>1989</v>
      </c>
      <c r="AV2" s="22">
        <v>1990</v>
      </c>
      <c r="AW2" s="22">
        <v>1991</v>
      </c>
      <c r="AX2" s="22">
        <v>1992</v>
      </c>
      <c r="AY2" s="22">
        <v>1993</v>
      </c>
      <c r="AZ2" s="22">
        <v>1995</v>
      </c>
      <c r="BA2" s="22">
        <v>1996</v>
      </c>
      <c r="BB2" s="21" t="s">
        <v>8</v>
      </c>
      <c r="BC2" s="22">
        <v>1997</v>
      </c>
      <c r="BD2" s="22">
        <v>1998</v>
      </c>
      <c r="BE2" s="22">
        <v>1999</v>
      </c>
      <c r="BF2" s="22">
        <v>2000</v>
      </c>
      <c r="BG2" s="22">
        <v>2001</v>
      </c>
      <c r="BH2" s="21">
        <v>2002</v>
      </c>
      <c r="BI2" s="23">
        <v>2003</v>
      </c>
      <c r="BJ2" s="24">
        <v>2004</v>
      </c>
      <c r="BK2" s="23">
        <v>2005</v>
      </c>
      <c r="BL2" s="24">
        <v>2006</v>
      </c>
      <c r="BM2" s="23">
        <v>2007</v>
      </c>
      <c r="BN2" s="22">
        <v>2008</v>
      </c>
      <c r="BO2" s="22">
        <v>2009</v>
      </c>
      <c r="BP2" s="22">
        <v>2010</v>
      </c>
      <c r="BQ2" s="11">
        <v>2011</v>
      </c>
      <c r="BR2" s="22">
        <v>2012</v>
      </c>
      <c r="BS2" s="11">
        <v>2013</v>
      </c>
      <c r="BT2" s="22">
        <v>2014</v>
      </c>
      <c r="BU2" s="22">
        <v>2015</v>
      </c>
      <c r="BV2" s="22">
        <v>2016</v>
      </c>
      <c r="BW2" s="37">
        <v>2017</v>
      </c>
      <c r="BX2" s="22">
        <v>2018</v>
      </c>
    </row>
    <row r="3" spans="1:76">
      <c r="A3" s="42" t="s">
        <v>11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W3" s="36"/>
    </row>
    <row r="4" spans="1:76">
      <c r="A4" s="8" t="s">
        <v>10</v>
      </c>
      <c r="B4" s="8">
        <f>+SUM(B6:B24)</f>
        <v>67140</v>
      </c>
      <c r="C4" s="8">
        <f t="shared" ref="C4:Q4" si="0">+SUM(C6:C24)</f>
        <v>69700</v>
      </c>
      <c r="D4" s="8">
        <f t="shared" si="0"/>
        <v>77837</v>
      </c>
      <c r="E4" s="8">
        <f t="shared" si="0"/>
        <v>82415</v>
      </c>
      <c r="F4" s="8">
        <f t="shared" si="0"/>
        <v>87332</v>
      </c>
      <c r="G4" s="8">
        <f t="shared" si="0"/>
        <v>82611</v>
      </c>
      <c r="H4" s="8">
        <f t="shared" si="0"/>
        <v>78970</v>
      </c>
      <c r="I4" s="8">
        <f t="shared" si="0"/>
        <v>76068</v>
      </c>
      <c r="J4" s="8">
        <f t="shared" si="0"/>
        <v>70425</v>
      </c>
      <c r="K4" s="8">
        <f t="shared" si="0"/>
        <v>71301</v>
      </c>
      <c r="L4" s="8">
        <f t="shared" si="0"/>
        <v>78129</v>
      </c>
      <c r="M4" s="8">
        <f t="shared" si="0"/>
        <v>80265</v>
      </c>
      <c r="N4" s="8">
        <f t="shared" si="0"/>
        <v>79793</v>
      </c>
      <c r="O4" s="8">
        <f t="shared" si="0"/>
        <v>76343</v>
      </c>
      <c r="P4" s="8" t="s">
        <v>10</v>
      </c>
      <c r="Q4" s="8">
        <f t="shared" si="0"/>
        <v>72308</v>
      </c>
      <c r="R4" s="8">
        <f>+SUM(R6:R24)</f>
        <v>59597</v>
      </c>
      <c r="S4" s="8">
        <f t="shared" ref="S4:AK4" si="1">+SUM(S6:S24)</f>
        <v>55719</v>
      </c>
      <c r="T4" s="8">
        <f t="shared" si="1"/>
        <v>52396</v>
      </c>
      <c r="U4" s="8">
        <f t="shared" si="1"/>
        <v>50903</v>
      </c>
      <c r="V4" s="8">
        <f t="shared" si="1"/>
        <v>49804</v>
      </c>
      <c r="W4" s="8">
        <f t="shared" si="1"/>
        <v>47383</v>
      </c>
      <c r="X4" s="8">
        <f t="shared" si="1"/>
        <v>43876</v>
      </c>
      <c r="Y4" s="8">
        <f t="shared" si="1"/>
        <v>40256</v>
      </c>
      <c r="Z4" s="8">
        <f t="shared" si="1"/>
        <v>39032</v>
      </c>
      <c r="AA4" s="8">
        <f t="shared" si="1"/>
        <v>38967</v>
      </c>
      <c r="AB4" s="8">
        <f t="shared" si="1"/>
        <v>36662</v>
      </c>
      <c r="AC4" s="8">
        <f t="shared" si="1"/>
        <v>36274</v>
      </c>
      <c r="AD4" s="8">
        <f t="shared" si="1"/>
        <v>36931</v>
      </c>
      <c r="AE4" s="8" t="s">
        <v>10</v>
      </c>
      <c r="AF4" s="8">
        <f t="shared" si="1"/>
        <v>36963</v>
      </c>
      <c r="AG4" s="8">
        <f t="shared" si="1"/>
        <v>37490</v>
      </c>
      <c r="AH4" s="8">
        <f t="shared" si="1"/>
        <v>37740</v>
      </c>
      <c r="AI4" s="8">
        <f t="shared" si="1"/>
        <v>38718</v>
      </c>
      <c r="AJ4" s="8">
        <f t="shared" si="1"/>
        <v>38197</v>
      </c>
      <c r="AK4" s="8">
        <f t="shared" si="1"/>
        <v>38595</v>
      </c>
      <c r="AL4" s="17">
        <v>35427</v>
      </c>
      <c r="AM4" s="17">
        <f>+SUM(AM6:AM27)</f>
        <v>35125</v>
      </c>
      <c r="AN4" s="17">
        <f t="shared" ref="AN4:AP4" si="2">+SUM(AN6:AN27)</f>
        <v>35224</v>
      </c>
      <c r="AO4" s="17">
        <f t="shared" si="2"/>
        <v>35032</v>
      </c>
      <c r="AP4" s="17">
        <f t="shared" si="2"/>
        <v>33390</v>
      </c>
      <c r="AQ4" s="17">
        <v>30143</v>
      </c>
      <c r="AR4" s="17">
        <f>+SUM(AR6:AR27)</f>
        <v>30241</v>
      </c>
      <c r="AS4" s="17">
        <f t="shared" ref="AS4:AU4" si="3">+SUM(AS6:AS27)</f>
        <v>30624</v>
      </c>
      <c r="AT4" s="17">
        <f t="shared" si="3"/>
        <v>30726</v>
      </c>
      <c r="AU4" s="17">
        <f t="shared" si="3"/>
        <v>31727</v>
      </c>
      <c r="AV4" s="17">
        <v>31390</v>
      </c>
      <c r="AW4" s="17">
        <v>27726</v>
      </c>
      <c r="AX4" s="17">
        <v>21578</v>
      </c>
      <c r="AY4" s="17">
        <v>20964</v>
      </c>
      <c r="AZ4" s="17">
        <v>20859</v>
      </c>
      <c r="BA4" s="17">
        <v>19631</v>
      </c>
      <c r="BB4" s="8" t="s">
        <v>10</v>
      </c>
      <c r="BC4" s="17">
        <v>19222</v>
      </c>
      <c r="BD4" s="17">
        <v>19532</v>
      </c>
      <c r="BE4" s="17">
        <v>19306</v>
      </c>
      <c r="BF4" s="17">
        <v>16479</v>
      </c>
      <c r="BG4" s="17">
        <v>14737</v>
      </c>
      <c r="BH4" s="17">
        <v>13339</v>
      </c>
      <c r="BI4" s="17">
        <v>13979</v>
      </c>
      <c r="BJ4" s="8">
        <f>+SUM(BJ6:BJ24)</f>
        <v>13832</v>
      </c>
      <c r="BK4" s="8">
        <f t="shared" ref="BK4:BO4" si="4">+SUM(BK6:BK24)</f>
        <v>13140</v>
      </c>
      <c r="BL4" s="8">
        <f t="shared" si="4"/>
        <v>13011</v>
      </c>
      <c r="BM4" s="8">
        <f t="shared" si="4"/>
        <v>13543</v>
      </c>
      <c r="BN4" s="8">
        <f t="shared" si="4"/>
        <v>14119</v>
      </c>
      <c r="BO4" s="8">
        <f t="shared" si="4"/>
        <v>15172</v>
      </c>
      <c r="BP4" s="8">
        <f t="shared" ref="BP4" si="5">+SUM(BP6:BP24)</f>
        <v>14707</v>
      </c>
      <c r="BQ4" s="8">
        <f>+SUM(BQ6:BQ24)</f>
        <v>15873</v>
      </c>
      <c r="BR4" s="8">
        <f>+SUM(BR6:BR24)</f>
        <v>18134</v>
      </c>
      <c r="BS4" s="8">
        <f t="shared" ref="BS4:BT4" si="6">+SUM(BS6:BS24)</f>
        <v>19740</v>
      </c>
      <c r="BT4" s="8">
        <f t="shared" si="6"/>
        <v>21970</v>
      </c>
      <c r="BU4" s="8">
        <f t="shared" ref="BU4" si="7">+SUM(BU6:BU24)</f>
        <v>23128</v>
      </c>
      <c r="BV4" s="8">
        <v>26251</v>
      </c>
      <c r="BW4" s="8">
        <v>28756</v>
      </c>
      <c r="BX4" s="8">
        <v>31451</v>
      </c>
    </row>
    <row r="5" spans="1:76">
      <c r="V5" s="17"/>
      <c r="W5" s="17"/>
      <c r="X5" s="17"/>
      <c r="Y5" s="17"/>
      <c r="Z5" s="17"/>
      <c r="AA5" s="17"/>
      <c r="AB5" s="17"/>
      <c r="AC5" s="17"/>
      <c r="AD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C5" s="17"/>
      <c r="BD5" s="17"/>
      <c r="BE5" s="17"/>
      <c r="BF5" s="17"/>
      <c r="BG5" s="17"/>
      <c r="BH5" s="17"/>
    </row>
    <row r="6" spans="1:76">
      <c r="A6" s="18" t="s">
        <v>19</v>
      </c>
      <c r="B6" s="8">
        <v>2532</v>
      </c>
      <c r="C6" s="8">
        <v>3007</v>
      </c>
      <c r="D6" s="8">
        <v>3237</v>
      </c>
      <c r="E6" s="8">
        <v>3618</v>
      </c>
      <c r="F6" s="8">
        <v>3855</v>
      </c>
      <c r="G6" s="8">
        <v>3640</v>
      </c>
      <c r="H6" s="8">
        <v>3491</v>
      </c>
      <c r="I6" s="8">
        <v>3311</v>
      </c>
      <c r="J6" s="8">
        <v>3318</v>
      </c>
      <c r="K6" s="8">
        <v>3603</v>
      </c>
      <c r="L6" s="8">
        <v>3755</v>
      </c>
      <c r="M6" s="8">
        <v>4014</v>
      </c>
      <c r="N6" s="8">
        <v>4580</v>
      </c>
      <c r="O6" s="8">
        <v>3892</v>
      </c>
      <c r="P6" s="18" t="s">
        <v>19</v>
      </c>
      <c r="Q6" s="8">
        <v>3475</v>
      </c>
      <c r="R6" s="8">
        <v>2769</v>
      </c>
      <c r="S6" s="8">
        <v>2605</v>
      </c>
      <c r="T6" s="8">
        <v>2430</v>
      </c>
      <c r="U6" s="8">
        <v>2445</v>
      </c>
      <c r="V6" s="16">
        <v>2381</v>
      </c>
      <c r="W6" s="16">
        <v>2128</v>
      </c>
      <c r="X6" s="16">
        <v>1921</v>
      </c>
      <c r="Y6" s="16">
        <v>1870</v>
      </c>
      <c r="Z6" s="16">
        <v>1698</v>
      </c>
      <c r="AA6" s="16">
        <v>1707</v>
      </c>
      <c r="AB6" s="16">
        <v>1601</v>
      </c>
      <c r="AC6" s="16">
        <v>1522</v>
      </c>
      <c r="AD6" s="16">
        <v>1463</v>
      </c>
      <c r="AE6" s="18" t="s">
        <v>19</v>
      </c>
      <c r="AF6" s="16">
        <v>1468</v>
      </c>
      <c r="AG6" s="16">
        <v>1513</v>
      </c>
      <c r="AH6" s="16">
        <v>1477</v>
      </c>
      <c r="AI6" s="16">
        <v>1408</v>
      </c>
      <c r="AJ6" s="16">
        <v>1414</v>
      </c>
      <c r="AK6" s="16">
        <v>1447</v>
      </c>
      <c r="AL6" s="16">
        <v>1450</v>
      </c>
      <c r="AM6" s="16">
        <v>1383</v>
      </c>
      <c r="AN6" s="16">
        <v>1412</v>
      </c>
      <c r="AO6" s="16">
        <v>1417</v>
      </c>
      <c r="AP6" s="16">
        <v>1360</v>
      </c>
      <c r="AQ6" s="16">
        <v>1306</v>
      </c>
      <c r="AR6" s="16">
        <v>1317</v>
      </c>
      <c r="AS6" s="16">
        <v>1313</v>
      </c>
      <c r="AT6" s="16">
        <v>1388</v>
      </c>
      <c r="AU6" s="16">
        <v>1401</v>
      </c>
      <c r="AV6" s="16">
        <v>1414</v>
      </c>
      <c r="AW6" s="16">
        <v>1251</v>
      </c>
      <c r="AX6" s="16">
        <v>827</v>
      </c>
      <c r="AY6" s="16">
        <v>937</v>
      </c>
      <c r="AZ6" s="16">
        <v>1024</v>
      </c>
      <c r="BA6" s="17">
        <v>972</v>
      </c>
      <c r="BB6" s="18" t="s">
        <v>19</v>
      </c>
      <c r="BC6" s="16">
        <v>978</v>
      </c>
      <c r="BD6" s="16">
        <v>962</v>
      </c>
      <c r="BE6" s="16">
        <v>963</v>
      </c>
      <c r="BF6" s="16">
        <v>538</v>
      </c>
      <c r="BG6" s="16">
        <v>414</v>
      </c>
      <c r="BH6" s="16">
        <v>380</v>
      </c>
      <c r="BI6" s="16">
        <v>485</v>
      </c>
      <c r="BJ6" s="8">
        <v>456</v>
      </c>
      <c r="BK6" s="8">
        <v>458</v>
      </c>
      <c r="BL6" s="8">
        <v>479</v>
      </c>
      <c r="BM6" s="8">
        <v>482</v>
      </c>
      <c r="BN6" s="8">
        <v>383</v>
      </c>
      <c r="BO6" s="8">
        <v>408</v>
      </c>
      <c r="BP6" s="8">
        <v>362</v>
      </c>
      <c r="BQ6" s="18">
        <v>377</v>
      </c>
      <c r="BR6" s="8">
        <v>459</v>
      </c>
      <c r="BS6" s="8">
        <v>464</v>
      </c>
      <c r="BT6" s="8">
        <v>506</v>
      </c>
      <c r="BU6" s="8">
        <v>558</v>
      </c>
      <c r="BV6" s="8">
        <v>625</v>
      </c>
      <c r="BW6" s="8">
        <v>708</v>
      </c>
      <c r="BX6" s="8">
        <v>646</v>
      </c>
    </row>
    <row r="7" spans="1:76">
      <c r="A7" s="18" t="s">
        <v>20</v>
      </c>
      <c r="B7" s="8">
        <v>1693</v>
      </c>
      <c r="C7" s="8">
        <v>1828</v>
      </c>
      <c r="D7" s="8">
        <v>2082</v>
      </c>
      <c r="E7" s="8">
        <v>2075</v>
      </c>
      <c r="F7" s="8">
        <v>2121</v>
      </c>
      <c r="G7" s="8">
        <v>2007</v>
      </c>
      <c r="H7" s="8">
        <v>1855</v>
      </c>
      <c r="I7" s="8">
        <v>1641</v>
      </c>
      <c r="J7" s="8">
        <v>1632</v>
      </c>
      <c r="K7" s="8">
        <v>1305</v>
      </c>
      <c r="L7" s="8">
        <v>1704</v>
      </c>
      <c r="M7" s="8">
        <v>1896</v>
      </c>
      <c r="N7" s="8">
        <v>1851</v>
      </c>
      <c r="O7" s="8">
        <v>1566</v>
      </c>
      <c r="P7" s="18" t="s">
        <v>20</v>
      </c>
      <c r="Q7" s="8">
        <f>1444+46</f>
        <v>1490</v>
      </c>
      <c r="R7" s="8">
        <v>1101</v>
      </c>
      <c r="S7" s="8">
        <v>1099</v>
      </c>
      <c r="T7" s="8">
        <v>1079</v>
      </c>
      <c r="U7" s="8">
        <v>1016</v>
      </c>
      <c r="V7" s="16">
        <v>950</v>
      </c>
      <c r="W7" s="16">
        <v>827</v>
      </c>
      <c r="X7" s="16">
        <v>791</v>
      </c>
      <c r="Y7" s="16">
        <v>781</v>
      </c>
      <c r="Z7" s="16">
        <v>789</v>
      </c>
      <c r="AA7" s="16">
        <v>782</v>
      </c>
      <c r="AB7" s="16">
        <v>776</v>
      </c>
      <c r="AC7" s="16">
        <v>787</v>
      </c>
      <c r="AD7" s="16">
        <v>746</v>
      </c>
      <c r="AE7" s="18" t="s">
        <v>20</v>
      </c>
      <c r="AF7" s="16">
        <v>758</v>
      </c>
      <c r="AG7" s="16">
        <v>704</v>
      </c>
      <c r="AH7" s="16">
        <v>710</v>
      </c>
      <c r="AI7" s="16">
        <v>713</v>
      </c>
      <c r="AJ7" s="16">
        <v>687</v>
      </c>
      <c r="AK7" s="16">
        <v>724</v>
      </c>
      <c r="AL7" s="16">
        <v>443</v>
      </c>
      <c r="AM7" s="16">
        <v>387</v>
      </c>
      <c r="AN7" s="16">
        <v>399</v>
      </c>
      <c r="AO7" s="16">
        <v>397</v>
      </c>
      <c r="AP7" s="16">
        <v>289</v>
      </c>
      <c r="AQ7" s="16">
        <v>171</v>
      </c>
      <c r="AR7" s="16">
        <v>153</v>
      </c>
      <c r="AS7" s="16">
        <v>143</v>
      </c>
      <c r="AT7" s="16">
        <v>139</v>
      </c>
      <c r="AU7" s="16">
        <v>109</v>
      </c>
      <c r="AV7" s="16">
        <v>103</v>
      </c>
      <c r="AW7" s="16">
        <v>40</v>
      </c>
      <c r="AX7" s="16">
        <v>56</v>
      </c>
      <c r="AY7" s="16">
        <v>61</v>
      </c>
      <c r="AZ7" s="16">
        <v>107</v>
      </c>
      <c r="BA7" s="17">
        <v>108</v>
      </c>
      <c r="BB7" s="18" t="s">
        <v>20</v>
      </c>
      <c r="BC7" s="16">
        <v>109</v>
      </c>
      <c r="BD7" s="16">
        <v>129</v>
      </c>
      <c r="BE7" s="16">
        <v>139</v>
      </c>
      <c r="BF7" s="16">
        <v>108</v>
      </c>
      <c r="BG7" s="16">
        <v>92</v>
      </c>
      <c r="BH7" s="16">
        <v>98</v>
      </c>
      <c r="BI7" s="16">
        <v>118</v>
      </c>
      <c r="BJ7" s="8">
        <v>146</v>
      </c>
      <c r="BK7" s="8">
        <v>148</v>
      </c>
      <c r="BL7" s="8">
        <v>160</v>
      </c>
      <c r="BM7" s="8">
        <v>179</v>
      </c>
      <c r="BN7" s="8">
        <v>184</v>
      </c>
      <c r="BO7" s="8">
        <v>228</v>
      </c>
      <c r="BP7" s="8">
        <v>252</v>
      </c>
      <c r="BQ7" s="18">
        <v>276</v>
      </c>
      <c r="BR7" s="8">
        <v>299</v>
      </c>
      <c r="BS7" s="8">
        <v>316</v>
      </c>
      <c r="BT7" s="8">
        <v>291</v>
      </c>
      <c r="BU7" s="8">
        <v>287</v>
      </c>
      <c r="BV7" s="8">
        <v>357</v>
      </c>
      <c r="BW7" s="8">
        <v>382</v>
      </c>
      <c r="BX7" s="8">
        <v>390</v>
      </c>
    </row>
    <row r="8" spans="1:76">
      <c r="A8" s="18" t="s">
        <v>21</v>
      </c>
      <c r="B8" s="8">
        <v>342</v>
      </c>
      <c r="C8" s="8">
        <v>402</v>
      </c>
      <c r="D8" s="8">
        <v>430</v>
      </c>
      <c r="E8" s="8">
        <v>445</v>
      </c>
      <c r="F8" s="8">
        <v>560</v>
      </c>
      <c r="G8" s="8">
        <v>550</v>
      </c>
      <c r="H8" s="8">
        <v>647</v>
      </c>
      <c r="I8" s="8">
        <v>627</v>
      </c>
      <c r="J8" s="8">
        <v>731</v>
      </c>
      <c r="K8" s="8">
        <v>696</v>
      </c>
      <c r="L8" s="8">
        <v>926</v>
      </c>
      <c r="M8" s="8">
        <v>1006</v>
      </c>
      <c r="N8" s="8">
        <v>896</v>
      </c>
      <c r="O8" s="8">
        <v>595</v>
      </c>
      <c r="P8" s="18" t="s">
        <v>21</v>
      </c>
      <c r="Q8" s="8">
        <v>469</v>
      </c>
      <c r="R8" s="8">
        <v>314</v>
      </c>
      <c r="S8" s="8">
        <v>271</v>
      </c>
      <c r="T8" s="8">
        <v>270</v>
      </c>
      <c r="U8" s="8">
        <v>259</v>
      </c>
      <c r="V8" s="16">
        <v>240</v>
      </c>
      <c r="W8" s="16">
        <v>210</v>
      </c>
      <c r="X8" s="16">
        <v>212</v>
      </c>
      <c r="Y8" s="16">
        <v>181</v>
      </c>
      <c r="Z8" s="16">
        <v>170</v>
      </c>
      <c r="AA8" s="16">
        <v>132</v>
      </c>
      <c r="AB8" s="16">
        <v>116</v>
      </c>
      <c r="AC8" s="16">
        <v>119</v>
      </c>
      <c r="AD8" s="16">
        <v>131</v>
      </c>
      <c r="AE8" s="18" t="s">
        <v>21</v>
      </c>
      <c r="AF8" s="16">
        <v>138</v>
      </c>
      <c r="AG8" s="16">
        <v>125</v>
      </c>
      <c r="AH8" s="16">
        <v>121</v>
      </c>
      <c r="AI8" s="16">
        <v>132</v>
      </c>
      <c r="AJ8" s="16">
        <v>97</v>
      </c>
      <c r="AK8" s="16">
        <v>113</v>
      </c>
      <c r="AL8" s="16">
        <v>132</v>
      </c>
      <c r="AM8" s="16">
        <v>140</v>
      </c>
      <c r="AN8" s="16">
        <v>175</v>
      </c>
      <c r="AO8" s="16">
        <v>153</v>
      </c>
      <c r="AP8" s="16">
        <v>126</v>
      </c>
      <c r="AQ8" s="16">
        <v>125</v>
      </c>
      <c r="AR8" s="16">
        <v>97</v>
      </c>
      <c r="AS8" s="16">
        <v>129</v>
      </c>
      <c r="AT8" s="16">
        <v>117</v>
      </c>
      <c r="AU8" s="16">
        <v>128</v>
      </c>
      <c r="AV8" s="16">
        <v>111</v>
      </c>
      <c r="AW8" s="16">
        <v>74</v>
      </c>
      <c r="AX8" s="16">
        <v>53</v>
      </c>
      <c r="AY8" s="16">
        <v>28</v>
      </c>
      <c r="AZ8" s="16">
        <v>12</v>
      </c>
      <c r="BA8" s="17">
        <v>13</v>
      </c>
      <c r="BB8" s="18" t="s">
        <v>21</v>
      </c>
      <c r="BC8" s="16">
        <v>8</v>
      </c>
      <c r="BD8" s="16">
        <v>4</v>
      </c>
      <c r="BE8" s="16">
        <v>3</v>
      </c>
      <c r="BF8" s="16"/>
      <c r="BG8" s="16">
        <v>0</v>
      </c>
      <c r="BH8" s="16">
        <v>0</v>
      </c>
      <c r="BI8" s="16"/>
      <c r="BJ8" s="8">
        <v>0</v>
      </c>
      <c r="BK8" s="8">
        <v>0</v>
      </c>
      <c r="BL8" s="8">
        <v>0</v>
      </c>
      <c r="BM8" s="8">
        <v>0</v>
      </c>
      <c r="BN8" s="8">
        <v>0</v>
      </c>
      <c r="BQ8" s="18"/>
      <c r="BR8" s="8">
        <v>0</v>
      </c>
      <c r="BX8" s="8">
        <v>0</v>
      </c>
    </row>
    <row r="9" spans="1:76">
      <c r="A9" s="18" t="s">
        <v>22</v>
      </c>
      <c r="B9" s="8">
        <v>5253</v>
      </c>
      <c r="C9" s="8">
        <v>5412</v>
      </c>
      <c r="D9" s="8">
        <v>6054</v>
      </c>
      <c r="E9" s="8">
        <v>6361</v>
      </c>
      <c r="F9" s="8">
        <v>6678</v>
      </c>
      <c r="G9" s="8">
        <v>6939</v>
      </c>
      <c r="H9" s="8">
        <v>5722</v>
      </c>
      <c r="I9" s="8">
        <v>5748</v>
      </c>
      <c r="J9" s="8">
        <v>5640</v>
      </c>
      <c r="K9" s="8">
        <v>6179</v>
      </c>
      <c r="L9" s="8">
        <v>6491</v>
      </c>
      <c r="M9" s="8">
        <v>6874</v>
      </c>
      <c r="N9" s="8">
        <v>7141</v>
      </c>
      <c r="O9" s="8">
        <v>7643</v>
      </c>
      <c r="P9" s="18" t="s">
        <v>22</v>
      </c>
      <c r="Q9" s="8">
        <v>7769</v>
      </c>
      <c r="R9" s="8">
        <v>6946</v>
      </c>
      <c r="S9" s="8">
        <v>6878</v>
      </c>
      <c r="T9" s="8">
        <v>6654</v>
      </c>
      <c r="U9" s="8">
        <v>6302</v>
      </c>
      <c r="V9" s="16">
        <v>6179</v>
      </c>
      <c r="W9" s="16">
        <v>5808</v>
      </c>
      <c r="X9" s="16">
        <v>5492</v>
      </c>
      <c r="Y9" s="16">
        <v>4993</v>
      </c>
      <c r="Z9" s="16">
        <v>5066</v>
      </c>
      <c r="AA9" s="16">
        <v>5035</v>
      </c>
      <c r="AB9" s="16">
        <v>5052</v>
      </c>
      <c r="AC9" s="16">
        <v>5072</v>
      </c>
      <c r="AD9" s="16">
        <v>5208</v>
      </c>
      <c r="AE9" s="18" t="s">
        <v>22</v>
      </c>
      <c r="AF9" s="16">
        <v>5313</v>
      </c>
      <c r="AG9" s="16">
        <v>5515</v>
      </c>
      <c r="AH9" s="16">
        <v>5668</v>
      </c>
      <c r="AI9" s="16">
        <v>5752</v>
      </c>
      <c r="AJ9" s="16">
        <v>5879</v>
      </c>
      <c r="AK9" s="16">
        <v>6054</v>
      </c>
      <c r="AL9" s="16">
        <v>5859</v>
      </c>
      <c r="AM9" s="16">
        <v>5907</v>
      </c>
      <c r="AN9" s="16">
        <v>5723</v>
      </c>
      <c r="AO9" s="16">
        <v>5949</v>
      </c>
      <c r="AP9" s="16">
        <v>5747</v>
      </c>
      <c r="AQ9" s="16">
        <v>5328</v>
      </c>
      <c r="AR9" s="16">
        <v>5271</v>
      </c>
      <c r="AS9" s="16">
        <v>5192</v>
      </c>
      <c r="AT9" s="16">
        <v>4953</v>
      </c>
      <c r="AU9" s="16">
        <v>5125</v>
      </c>
      <c r="AV9" s="16">
        <v>4977</v>
      </c>
      <c r="AW9" s="16">
        <v>4286</v>
      </c>
      <c r="AX9" s="16">
        <v>3338</v>
      </c>
      <c r="AY9" s="16">
        <v>2845</v>
      </c>
      <c r="AZ9" s="16">
        <v>2477</v>
      </c>
      <c r="BA9" s="17">
        <v>2370</v>
      </c>
      <c r="BB9" s="18" t="s">
        <v>22</v>
      </c>
      <c r="BC9" s="16">
        <v>2301</v>
      </c>
      <c r="BD9" s="16">
        <v>2288</v>
      </c>
      <c r="BE9" s="16">
        <v>2404</v>
      </c>
      <c r="BF9" s="16">
        <v>2433</v>
      </c>
      <c r="BG9" s="16">
        <v>2105</v>
      </c>
      <c r="BH9" s="16">
        <v>1449</v>
      </c>
      <c r="BI9" s="16">
        <v>1538</v>
      </c>
      <c r="BJ9" s="8">
        <v>1534</v>
      </c>
      <c r="BK9" s="8">
        <v>1562</v>
      </c>
      <c r="BL9" s="8">
        <v>1580</v>
      </c>
      <c r="BM9" s="8">
        <v>1665</v>
      </c>
      <c r="BN9" s="8">
        <v>1721</v>
      </c>
      <c r="BO9" s="8">
        <v>1846</v>
      </c>
      <c r="BP9" s="8">
        <v>2107</v>
      </c>
      <c r="BQ9" s="18">
        <v>2162</v>
      </c>
      <c r="BR9" s="8">
        <v>2258</v>
      </c>
      <c r="BS9" s="8">
        <v>2459</v>
      </c>
      <c r="BT9" s="8">
        <v>2866</v>
      </c>
      <c r="BU9" s="8">
        <v>2887</v>
      </c>
      <c r="BV9" s="8">
        <v>3331</v>
      </c>
      <c r="BW9" s="8">
        <v>3704</v>
      </c>
      <c r="BX9" s="8">
        <v>3956</v>
      </c>
    </row>
    <row r="10" spans="1:76">
      <c r="A10" s="18" t="s">
        <v>23</v>
      </c>
      <c r="B10" s="8">
        <v>5630</v>
      </c>
      <c r="C10" s="8">
        <v>5879</v>
      </c>
      <c r="D10" s="8">
        <v>6836</v>
      </c>
      <c r="E10" s="8">
        <v>7183</v>
      </c>
      <c r="F10" s="8">
        <v>7842</v>
      </c>
      <c r="G10" s="8">
        <v>7474</v>
      </c>
      <c r="H10" s="8">
        <v>6794</v>
      </c>
      <c r="I10" s="8">
        <v>6255</v>
      </c>
      <c r="J10" s="8">
        <v>5812</v>
      </c>
      <c r="K10" s="8">
        <v>6476</v>
      </c>
      <c r="L10" s="8">
        <v>6690</v>
      </c>
      <c r="M10" s="8">
        <v>6619</v>
      </c>
      <c r="N10" s="8">
        <v>6587</v>
      </c>
      <c r="O10" s="8">
        <v>7698</v>
      </c>
      <c r="P10" s="18" t="s">
        <v>23</v>
      </c>
      <c r="Q10" s="8">
        <v>7026</v>
      </c>
      <c r="R10" s="8">
        <v>5623</v>
      </c>
      <c r="S10" s="8">
        <v>5174</v>
      </c>
      <c r="T10" s="8">
        <v>4774</v>
      </c>
      <c r="U10" s="8">
        <v>4711</v>
      </c>
      <c r="V10" s="16">
        <v>4684</v>
      </c>
      <c r="W10" s="16">
        <v>4523</v>
      </c>
      <c r="X10" s="16">
        <v>3992</v>
      </c>
      <c r="Y10" s="16">
        <v>3395</v>
      </c>
      <c r="Z10" s="16">
        <v>3236</v>
      </c>
      <c r="AA10" s="16">
        <v>3183</v>
      </c>
      <c r="AB10" s="16">
        <v>2796</v>
      </c>
      <c r="AC10" s="16">
        <v>2769</v>
      </c>
      <c r="AD10" s="16">
        <v>2784</v>
      </c>
      <c r="AE10" s="18" t="s">
        <v>23</v>
      </c>
      <c r="AF10" s="16">
        <v>2751</v>
      </c>
      <c r="AG10" s="16">
        <v>2844</v>
      </c>
      <c r="AH10" s="16">
        <v>2675</v>
      </c>
      <c r="AI10" s="16">
        <v>2976</v>
      </c>
      <c r="AJ10" s="16">
        <v>2723</v>
      </c>
      <c r="AK10" s="16">
        <v>2642</v>
      </c>
      <c r="AL10" s="16">
        <v>2514</v>
      </c>
      <c r="AM10" s="16">
        <v>2583</v>
      </c>
      <c r="AN10" s="16">
        <v>2535</v>
      </c>
      <c r="AO10" s="16">
        <v>2395</v>
      </c>
      <c r="AP10" s="16">
        <v>2351</v>
      </c>
      <c r="AQ10" s="16">
        <v>2236</v>
      </c>
      <c r="AR10" s="16">
        <v>2286</v>
      </c>
      <c r="AS10" s="16">
        <v>2264</v>
      </c>
      <c r="AT10" s="16">
        <v>2345</v>
      </c>
      <c r="AU10" s="16">
        <v>2383</v>
      </c>
      <c r="AV10" s="16">
        <v>2414</v>
      </c>
      <c r="AW10" s="16">
        <v>2054</v>
      </c>
      <c r="AX10" s="16">
        <v>1812</v>
      </c>
      <c r="AY10" s="16">
        <v>1949</v>
      </c>
      <c r="AZ10" s="16">
        <v>2024</v>
      </c>
      <c r="BA10" s="17">
        <v>1974</v>
      </c>
      <c r="BB10" s="18" t="s">
        <v>23</v>
      </c>
      <c r="BC10" s="16">
        <v>2007</v>
      </c>
      <c r="BD10" s="16">
        <v>2020</v>
      </c>
      <c r="BE10" s="16">
        <v>1949</v>
      </c>
      <c r="BF10" s="16">
        <v>1541</v>
      </c>
      <c r="BG10" s="16">
        <v>1349</v>
      </c>
      <c r="BH10" s="16">
        <v>1402</v>
      </c>
      <c r="BI10" s="16">
        <v>1510</v>
      </c>
      <c r="BJ10" s="8">
        <v>1525</v>
      </c>
      <c r="BK10" s="8">
        <v>1494</v>
      </c>
      <c r="BL10" s="8">
        <v>1452</v>
      </c>
      <c r="BM10" s="8">
        <v>1503</v>
      </c>
      <c r="BN10" s="8">
        <v>1632</v>
      </c>
      <c r="BO10" s="8">
        <v>1673</v>
      </c>
      <c r="BP10" s="8">
        <v>1367</v>
      </c>
      <c r="BQ10" s="18">
        <v>1476</v>
      </c>
      <c r="BR10" s="8">
        <v>1857</v>
      </c>
      <c r="BS10" s="8">
        <v>2050</v>
      </c>
      <c r="BT10" s="8">
        <v>2151</v>
      </c>
      <c r="BU10" s="8">
        <v>2237</v>
      </c>
      <c r="BV10" s="8">
        <v>2479</v>
      </c>
      <c r="BW10" s="8">
        <v>2848</v>
      </c>
      <c r="BX10" s="8">
        <v>3078</v>
      </c>
    </row>
    <row r="11" spans="1:76">
      <c r="A11" s="18" t="s">
        <v>24</v>
      </c>
      <c r="B11" s="8">
        <v>7107</v>
      </c>
      <c r="C11" s="8">
        <v>7440</v>
      </c>
      <c r="D11" s="8">
        <v>8322</v>
      </c>
      <c r="E11" s="8">
        <v>8881</v>
      </c>
      <c r="F11" s="8">
        <v>9613</v>
      </c>
      <c r="G11" s="8">
        <v>8821</v>
      </c>
      <c r="H11" s="8">
        <v>8085</v>
      </c>
      <c r="I11" s="8">
        <v>7937</v>
      </c>
      <c r="J11" s="8">
        <v>6962</v>
      </c>
      <c r="K11" s="8">
        <v>7049</v>
      </c>
      <c r="L11" s="8">
        <v>7373</v>
      </c>
      <c r="M11" s="8">
        <v>7300</v>
      </c>
      <c r="N11" s="8">
        <v>7349</v>
      </c>
      <c r="O11" s="8">
        <v>6557</v>
      </c>
      <c r="P11" s="18" t="s">
        <v>24</v>
      </c>
      <c r="Q11" s="8">
        <v>6199</v>
      </c>
      <c r="R11" s="8">
        <v>5124</v>
      </c>
      <c r="S11" s="8">
        <v>4879</v>
      </c>
      <c r="T11" s="8">
        <v>4643</v>
      </c>
      <c r="U11" s="8">
        <v>4537</v>
      </c>
      <c r="V11" s="16">
        <v>4404</v>
      </c>
      <c r="W11" s="16">
        <v>4245</v>
      </c>
      <c r="X11" s="16">
        <v>3935</v>
      </c>
      <c r="Y11" s="16">
        <v>3429</v>
      </c>
      <c r="Z11" s="16">
        <v>3398</v>
      </c>
      <c r="AA11" s="16">
        <v>3426</v>
      </c>
      <c r="AB11" s="16">
        <v>3402</v>
      </c>
      <c r="AC11" s="16">
        <v>3304</v>
      </c>
      <c r="AD11" s="16">
        <v>3380</v>
      </c>
      <c r="AE11" s="18" t="s">
        <v>24</v>
      </c>
      <c r="AF11" s="16">
        <v>3391</v>
      </c>
      <c r="AG11" s="16">
        <v>3404</v>
      </c>
      <c r="AH11" s="16">
        <v>3393</v>
      </c>
      <c r="AI11" s="16">
        <v>3471</v>
      </c>
      <c r="AJ11" s="16">
        <v>3438</v>
      </c>
      <c r="AK11" s="16">
        <v>3450</v>
      </c>
      <c r="AL11" s="16">
        <v>2868</v>
      </c>
      <c r="AM11" s="16">
        <v>2990</v>
      </c>
      <c r="AN11" s="16">
        <v>3022</v>
      </c>
      <c r="AO11" s="16">
        <v>3047</v>
      </c>
      <c r="AP11" s="16">
        <v>2963</v>
      </c>
      <c r="AQ11" s="16">
        <v>2574</v>
      </c>
      <c r="AR11" s="16">
        <v>2688</v>
      </c>
      <c r="AS11" s="16">
        <v>2854</v>
      </c>
      <c r="AT11" s="16">
        <v>2897</v>
      </c>
      <c r="AU11" s="16">
        <v>2992</v>
      </c>
      <c r="AV11" s="16">
        <v>2993</v>
      </c>
      <c r="AW11" s="16">
        <v>2759</v>
      </c>
      <c r="AX11" s="16">
        <v>2167</v>
      </c>
      <c r="AY11" s="16">
        <v>2220</v>
      </c>
      <c r="AZ11" s="16">
        <v>2213</v>
      </c>
      <c r="BA11" s="17">
        <v>2055</v>
      </c>
      <c r="BB11" s="18" t="s">
        <v>24</v>
      </c>
      <c r="BC11" s="16">
        <v>2085</v>
      </c>
      <c r="BD11" s="16">
        <v>2139</v>
      </c>
      <c r="BE11" s="16">
        <v>2087</v>
      </c>
      <c r="BF11" s="16">
        <v>1736</v>
      </c>
      <c r="BG11" s="16">
        <v>1575</v>
      </c>
      <c r="BH11" s="16">
        <v>1606</v>
      </c>
      <c r="BI11" s="16">
        <v>1676</v>
      </c>
      <c r="BJ11" s="8">
        <v>1712</v>
      </c>
      <c r="BK11" s="8">
        <v>1710</v>
      </c>
      <c r="BL11" s="8">
        <v>1727</v>
      </c>
      <c r="BM11" s="8">
        <v>1873</v>
      </c>
      <c r="BN11" s="8">
        <v>1977</v>
      </c>
      <c r="BO11" s="8">
        <v>2229</v>
      </c>
      <c r="BP11" s="8">
        <v>2115</v>
      </c>
      <c r="BQ11" s="18">
        <v>2470</v>
      </c>
      <c r="BR11" s="8">
        <v>2826</v>
      </c>
      <c r="BS11" s="8">
        <v>3089</v>
      </c>
      <c r="BT11" s="8">
        <v>3457</v>
      </c>
      <c r="BU11" s="8">
        <v>3926</v>
      </c>
      <c r="BV11" s="8">
        <v>4563</v>
      </c>
      <c r="BW11" s="8">
        <v>5044</v>
      </c>
      <c r="BX11" s="8">
        <v>5696</v>
      </c>
    </row>
    <row r="12" spans="1:76">
      <c r="A12" s="18" t="s">
        <v>25</v>
      </c>
      <c r="B12" s="8">
        <v>1526</v>
      </c>
      <c r="C12" s="8">
        <v>1177</v>
      </c>
      <c r="D12" s="8">
        <v>1435</v>
      </c>
      <c r="E12" s="8">
        <v>1633</v>
      </c>
      <c r="F12" s="8">
        <v>1866</v>
      </c>
      <c r="G12" s="8">
        <v>1888</v>
      </c>
      <c r="H12" s="8">
        <v>1814</v>
      </c>
      <c r="I12" s="8">
        <v>1627</v>
      </c>
      <c r="J12" s="8">
        <v>1497</v>
      </c>
      <c r="K12" s="8">
        <v>1343</v>
      </c>
      <c r="L12" s="8">
        <v>1801</v>
      </c>
      <c r="M12" s="8">
        <v>1941</v>
      </c>
      <c r="O12" s="8">
        <v>1851</v>
      </c>
      <c r="P12" s="18" t="s">
        <v>25</v>
      </c>
      <c r="Q12" s="8">
        <v>1630</v>
      </c>
      <c r="R12" s="8">
        <v>1210</v>
      </c>
      <c r="S12" s="8">
        <v>1153</v>
      </c>
      <c r="T12" s="8">
        <v>1040</v>
      </c>
      <c r="U12" s="8">
        <v>1049</v>
      </c>
      <c r="V12" s="16">
        <v>1041</v>
      </c>
      <c r="W12" s="16">
        <v>1094</v>
      </c>
      <c r="X12" s="16">
        <v>1000</v>
      </c>
      <c r="Y12" s="16">
        <v>902</v>
      </c>
      <c r="Z12" s="16">
        <v>869</v>
      </c>
      <c r="AA12" s="16">
        <v>836</v>
      </c>
      <c r="AB12" s="16">
        <v>731</v>
      </c>
      <c r="AC12" s="16">
        <v>681</v>
      </c>
      <c r="AD12" s="16">
        <v>657</v>
      </c>
      <c r="AE12" s="18" t="s">
        <v>25</v>
      </c>
      <c r="AF12" s="16">
        <v>660</v>
      </c>
      <c r="AG12" s="16">
        <v>672</v>
      </c>
      <c r="AH12" s="16">
        <v>673</v>
      </c>
      <c r="AI12" s="16">
        <v>688</v>
      </c>
      <c r="AJ12" s="16">
        <v>602</v>
      </c>
      <c r="AK12" s="16">
        <v>605</v>
      </c>
      <c r="AL12" s="16">
        <v>329</v>
      </c>
      <c r="AM12" s="16">
        <v>335</v>
      </c>
      <c r="AN12" s="16">
        <v>330</v>
      </c>
      <c r="AO12" s="16">
        <v>311</v>
      </c>
      <c r="AP12" s="16">
        <v>304</v>
      </c>
      <c r="AQ12" s="16">
        <v>292</v>
      </c>
      <c r="AR12" s="16">
        <v>292</v>
      </c>
      <c r="AS12" s="16">
        <v>285</v>
      </c>
      <c r="AT12" s="16">
        <v>289</v>
      </c>
      <c r="AU12" s="16">
        <v>292</v>
      </c>
      <c r="AV12" s="16">
        <v>307</v>
      </c>
      <c r="AW12" s="16">
        <v>245</v>
      </c>
      <c r="AX12" s="16">
        <v>214</v>
      </c>
      <c r="AY12" s="16">
        <v>252</v>
      </c>
      <c r="AZ12" s="16">
        <v>348</v>
      </c>
      <c r="BA12" s="17">
        <v>351</v>
      </c>
      <c r="BB12" s="18" t="s">
        <v>25</v>
      </c>
      <c r="BC12" s="16">
        <v>375</v>
      </c>
      <c r="BD12" s="16">
        <v>379</v>
      </c>
      <c r="BE12" s="16">
        <v>344</v>
      </c>
      <c r="BF12" s="16">
        <v>218</v>
      </c>
      <c r="BG12" s="16">
        <v>196</v>
      </c>
      <c r="BH12" s="16">
        <v>204</v>
      </c>
      <c r="BI12" s="16">
        <v>194</v>
      </c>
      <c r="BJ12" s="8">
        <v>172</v>
      </c>
      <c r="BK12" s="8">
        <v>152</v>
      </c>
      <c r="BL12" s="8">
        <v>153</v>
      </c>
      <c r="BM12" s="8">
        <v>157</v>
      </c>
      <c r="BN12" s="8">
        <v>143</v>
      </c>
      <c r="BO12" s="8">
        <v>163</v>
      </c>
      <c r="BP12" s="8">
        <v>127</v>
      </c>
      <c r="BQ12" s="18">
        <v>149</v>
      </c>
      <c r="BR12" s="8">
        <v>161</v>
      </c>
      <c r="BS12" s="8">
        <v>158</v>
      </c>
      <c r="BT12" s="8">
        <v>185</v>
      </c>
      <c r="BU12" s="8">
        <v>207</v>
      </c>
      <c r="BV12" s="8">
        <v>236</v>
      </c>
      <c r="BW12" s="8">
        <v>259</v>
      </c>
      <c r="BX12" s="8">
        <v>255</v>
      </c>
    </row>
    <row r="13" spans="1:76">
      <c r="A13" s="18" t="s">
        <v>26</v>
      </c>
      <c r="B13" s="8">
        <v>2260</v>
      </c>
      <c r="C13" s="8">
        <v>2342</v>
      </c>
      <c r="D13" s="8">
        <v>2628</v>
      </c>
      <c r="E13" s="8">
        <v>2633</v>
      </c>
      <c r="F13" s="8">
        <v>2917</v>
      </c>
      <c r="G13" s="8">
        <v>2863</v>
      </c>
      <c r="H13" s="8">
        <v>2707</v>
      </c>
      <c r="I13" s="8">
        <v>2509</v>
      </c>
      <c r="J13" s="8">
        <v>2259</v>
      </c>
      <c r="K13" s="8">
        <v>2012</v>
      </c>
      <c r="L13" s="8">
        <v>2490</v>
      </c>
      <c r="M13" s="8">
        <v>2555</v>
      </c>
      <c r="N13" s="8">
        <v>3433</v>
      </c>
      <c r="O13" s="8">
        <v>2128</v>
      </c>
      <c r="P13" s="18" t="s">
        <v>26</v>
      </c>
      <c r="Q13" s="8">
        <v>1205</v>
      </c>
      <c r="R13" s="8">
        <v>1306</v>
      </c>
      <c r="S13" s="8">
        <v>1192</v>
      </c>
      <c r="T13" s="8">
        <v>1114</v>
      </c>
      <c r="U13" s="8">
        <v>1162</v>
      </c>
      <c r="V13" s="16">
        <v>1219</v>
      </c>
      <c r="W13" s="16">
        <v>1165</v>
      </c>
      <c r="X13" s="16">
        <v>1054</v>
      </c>
      <c r="Y13" s="16">
        <v>980</v>
      </c>
      <c r="Z13" s="16">
        <v>969</v>
      </c>
      <c r="AA13" s="16">
        <v>912</v>
      </c>
      <c r="AB13" s="16">
        <v>800</v>
      </c>
      <c r="AC13" s="16">
        <v>748</v>
      </c>
      <c r="AD13" s="16">
        <v>774</v>
      </c>
      <c r="AE13" s="18" t="s">
        <v>26</v>
      </c>
      <c r="AF13" s="16">
        <v>726</v>
      </c>
      <c r="AG13" s="16">
        <v>688</v>
      </c>
      <c r="AH13" s="16">
        <v>698</v>
      </c>
      <c r="AI13" s="16">
        <v>717</v>
      </c>
      <c r="AJ13" s="16">
        <v>645</v>
      </c>
      <c r="AK13" s="16">
        <v>645</v>
      </c>
      <c r="AL13" s="16">
        <v>591</v>
      </c>
      <c r="AM13" s="16">
        <v>448</v>
      </c>
      <c r="AN13" s="16">
        <v>493</v>
      </c>
      <c r="AO13" s="16">
        <v>490</v>
      </c>
      <c r="AP13" s="16">
        <v>501</v>
      </c>
      <c r="AQ13" s="16">
        <v>516</v>
      </c>
      <c r="AR13" s="16">
        <v>548</v>
      </c>
      <c r="AS13" s="16">
        <v>557</v>
      </c>
      <c r="AT13" s="16">
        <v>568</v>
      </c>
      <c r="AU13" s="16">
        <v>588</v>
      </c>
      <c r="AV13" s="16">
        <v>595</v>
      </c>
      <c r="AW13" s="16">
        <v>539</v>
      </c>
      <c r="AX13" s="16">
        <v>383</v>
      </c>
      <c r="AY13" s="16">
        <v>389</v>
      </c>
      <c r="AZ13" s="16">
        <v>439</v>
      </c>
      <c r="BA13" s="17">
        <v>440</v>
      </c>
      <c r="BB13" s="18" t="s">
        <v>26</v>
      </c>
      <c r="BC13" s="16">
        <v>415</v>
      </c>
      <c r="BD13" s="16">
        <v>397</v>
      </c>
      <c r="BE13" s="16">
        <v>339</v>
      </c>
      <c r="BF13" s="16">
        <v>236</v>
      </c>
      <c r="BG13" s="16">
        <v>206</v>
      </c>
      <c r="BH13" s="16">
        <v>160</v>
      </c>
      <c r="BI13" s="16">
        <v>196</v>
      </c>
      <c r="BJ13" s="8">
        <v>166</v>
      </c>
      <c r="BK13" s="8">
        <v>127</v>
      </c>
      <c r="BL13" s="8">
        <v>145</v>
      </c>
      <c r="BM13" s="8">
        <v>153</v>
      </c>
      <c r="BN13" s="8">
        <v>168</v>
      </c>
      <c r="BO13" s="8">
        <v>161</v>
      </c>
      <c r="BP13" s="8">
        <v>148</v>
      </c>
      <c r="BQ13" s="18">
        <v>161</v>
      </c>
      <c r="BR13" s="8">
        <v>197</v>
      </c>
      <c r="BS13" s="8">
        <v>236</v>
      </c>
      <c r="BT13" s="8">
        <v>268</v>
      </c>
      <c r="BU13" s="8">
        <v>295</v>
      </c>
      <c r="BV13" s="8">
        <v>352</v>
      </c>
      <c r="BW13" s="8">
        <v>345</v>
      </c>
      <c r="BX13" s="8">
        <v>305</v>
      </c>
    </row>
    <row r="14" spans="1:76">
      <c r="A14" s="18" t="s">
        <v>27</v>
      </c>
      <c r="B14" s="8">
        <v>2936</v>
      </c>
      <c r="C14" s="8">
        <v>3141</v>
      </c>
      <c r="D14" s="8">
        <v>3391</v>
      </c>
      <c r="E14" s="8">
        <v>3188</v>
      </c>
      <c r="F14" s="8">
        <v>3327</v>
      </c>
      <c r="G14" s="8">
        <v>3261</v>
      </c>
      <c r="H14" s="8">
        <v>3059</v>
      </c>
      <c r="I14" s="8">
        <v>2697</v>
      </c>
      <c r="J14" s="8">
        <v>2336</v>
      </c>
      <c r="K14" s="8">
        <v>2166</v>
      </c>
      <c r="L14" s="8">
        <v>2325</v>
      </c>
      <c r="M14" s="8">
        <v>2223</v>
      </c>
      <c r="N14" s="8">
        <v>1672</v>
      </c>
      <c r="O14" s="8">
        <v>2040</v>
      </c>
      <c r="P14" s="18" t="s">
        <v>27</v>
      </c>
      <c r="Q14" s="8">
        <v>1852</v>
      </c>
      <c r="R14" s="8">
        <v>1861</v>
      </c>
      <c r="S14" s="8">
        <v>1490</v>
      </c>
      <c r="T14" s="8">
        <v>1406</v>
      </c>
      <c r="U14" s="8">
        <v>1267</v>
      </c>
      <c r="V14" s="16">
        <v>1158</v>
      </c>
      <c r="W14" s="16">
        <v>1157</v>
      </c>
      <c r="X14" s="16">
        <v>977</v>
      </c>
      <c r="Y14" s="16">
        <v>778</v>
      </c>
      <c r="Z14" s="16">
        <v>456</v>
      </c>
      <c r="AA14" s="16">
        <v>413</v>
      </c>
      <c r="AB14" s="16">
        <v>346</v>
      </c>
      <c r="AC14" s="16">
        <v>367</v>
      </c>
      <c r="AD14" s="16">
        <v>338</v>
      </c>
      <c r="AE14" s="18" t="s">
        <v>27</v>
      </c>
      <c r="AF14" s="16">
        <v>354</v>
      </c>
      <c r="AG14" s="16">
        <v>356</v>
      </c>
      <c r="AH14" s="16">
        <v>356</v>
      </c>
      <c r="AI14" s="16">
        <v>364</v>
      </c>
      <c r="AJ14" s="16">
        <v>378</v>
      </c>
      <c r="AK14" s="16">
        <v>415</v>
      </c>
      <c r="AL14" s="16">
        <v>328</v>
      </c>
      <c r="AM14" s="16">
        <v>265</v>
      </c>
      <c r="AN14" s="16">
        <v>214</v>
      </c>
      <c r="AO14" s="16">
        <v>196</v>
      </c>
      <c r="AP14" s="16">
        <v>178</v>
      </c>
      <c r="AQ14" s="16">
        <v>180</v>
      </c>
      <c r="AR14" s="16">
        <v>185</v>
      </c>
      <c r="AS14" s="16">
        <v>188</v>
      </c>
      <c r="AT14" s="16">
        <v>181</v>
      </c>
      <c r="AU14" s="16">
        <v>187</v>
      </c>
      <c r="AV14" s="16">
        <v>180</v>
      </c>
      <c r="AW14" s="16">
        <v>61</v>
      </c>
      <c r="AX14" s="16">
        <v>28</v>
      </c>
      <c r="AY14" s="16">
        <v>32</v>
      </c>
      <c r="AZ14" s="16">
        <v>34</v>
      </c>
      <c r="BA14" s="17">
        <v>33</v>
      </c>
      <c r="BB14" s="18" t="s">
        <v>27</v>
      </c>
      <c r="BC14" s="16">
        <v>34</v>
      </c>
      <c r="BD14" s="16">
        <v>34</v>
      </c>
      <c r="BE14" s="16">
        <v>18</v>
      </c>
      <c r="BF14" s="16">
        <v>13</v>
      </c>
      <c r="BG14" s="16">
        <v>7</v>
      </c>
      <c r="BH14" s="16">
        <v>11</v>
      </c>
      <c r="BI14" s="16">
        <v>8</v>
      </c>
      <c r="BJ14" s="8">
        <v>6</v>
      </c>
      <c r="BK14" s="8">
        <v>8</v>
      </c>
      <c r="BL14" s="8">
        <v>14</v>
      </c>
      <c r="BM14" s="8">
        <v>15</v>
      </c>
      <c r="BN14" s="8">
        <v>6</v>
      </c>
      <c r="BO14" s="8">
        <v>13</v>
      </c>
      <c r="BP14" s="8">
        <v>6</v>
      </c>
      <c r="BQ14" s="18">
        <v>7</v>
      </c>
      <c r="BR14" s="8">
        <v>5</v>
      </c>
      <c r="BS14" s="8">
        <v>4</v>
      </c>
      <c r="BT14" s="8">
        <v>4</v>
      </c>
      <c r="BU14" s="8">
        <v>5</v>
      </c>
      <c r="BV14" s="8">
        <v>6</v>
      </c>
      <c r="BW14" s="8">
        <v>7</v>
      </c>
      <c r="BX14" s="8">
        <v>5</v>
      </c>
    </row>
    <row r="15" spans="1:76">
      <c r="A15" s="18" t="s">
        <v>28</v>
      </c>
      <c r="B15" s="8">
        <v>10714</v>
      </c>
      <c r="C15" s="8">
        <v>11212</v>
      </c>
      <c r="D15" s="8">
        <v>11882</v>
      </c>
      <c r="E15" s="8">
        <v>13153</v>
      </c>
      <c r="F15" s="8">
        <v>14471</v>
      </c>
      <c r="G15" s="8">
        <v>12952</v>
      </c>
      <c r="H15" s="8">
        <v>12453</v>
      </c>
      <c r="I15" s="8">
        <v>12479</v>
      </c>
      <c r="J15" s="8">
        <v>11666</v>
      </c>
      <c r="K15" s="8">
        <v>11326</v>
      </c>
      <c r="L15" s="8">
        <v>12393</v>
      </c>
      <c r="M15" s="8">
        <v>12945</v>
      </c>
      <c r="N15" s="8">
        <v>13458</v>
      </c>
      <c r="O15" s="8">
        <v>13898</v>
      </c>
      <c r="P15" s="18" t="s">
        <v>28</v>
      </c>
      <c r="Q15" s="8">
        <v>14130</v>
      </c>
      <c r="R15" s="8">
        <v>11943</v>
      </c>
      <c r="S15" s="8">
        <v>11170</v>
      </c>
      <c r="T15" s="8">
        <v>10973</v>
      </c>
      <c r="U15" s="8">
        <v>10626</v>
      </c>
      <c r="V15" s="16">
        <v>10441</v>
      </c>
      <c r="W15" s="16">
        <v>9811</v>
      </c>
      <c r="X15" s="16">
        <v>9130</v>
      </c>
      <c r="Y15" s="16">
        <v>9134</v>
      </c>
      <c r="Z15" s="16">
        <v>9064</v>
      </c>
      <c r="AA15" s="16">
        <v>9439</v>
      </c>
      <c r="AB15" s="16">
        <v>8887</v>
      </c>
      <c r="AC15" s="16">
        <v>8959</v>
      </c>
      <c r="AD15" s="16">
        <v>9412</v>
      </c>
      <c r="AE15" s="18" t="s">
        <v>28</v>
      </c>
      <c r="AF15" s="16">
        <v>9562</v>
      </c>
      <c r="AG15" s="16">
        <v>9698</v>
      </c>
      <c r="AH15" s="16">
        <v>10066</v>
      </c>
      <c r="AI15" s="16">
        <v>10250</v>
      </c>
      <c r="AJ15" s="16">
        <v>10358</v>
      </c>
      <c r="AK15" s="16">
        <v>10771</v>
      </c>
      <c r="AL15" s="16">
        <v>9952</v>
      </c>
      <c r="AM15" s="16">
        <v>9896</v>
      </c>
      <c r="AN15" s="16">
        <v>10264</v>
      </c>
      <c r="AO15" s="16">
        <v>10306</v>
      </c>
      <c r="AP15" s="16">
        <v>9555</v>
      </c>
      <c r="AQ15" s="16">
        <v>8139</v>
      </c>
      <c r="AR15" s="16">
        <v>7944</v>
      </c>
      <c r="AS15" s="16">
        <v>8257</v>
      </c>
      <c r="AT15" s="16">
        <v>8389</v>
      </c>
      <c r="AU15" s="16">
        <v>8831</v>
      </c>
      <c r="AV15" s="16">
        <v>8706</v>
      </c>
      <c r="AW15" s="16">
        <v>7829</v>
      </c>
      <c r="AX15" s="16">
        <v>5937</v>
      </c>
      <c r="AY15" s="16">
        <v>6016</v>
      </c>
      <c r="AZ15" s="16">
        <v>6236</v>
      </c>
      <c r="BA15" s="17">
        <v>5861</v>
      </c>
      <c r="BB15" s="18" t="s">
        <v>28</v>
      </c>
      <c r="BC15" s="16">
        <v>5708</v>
      </c>
      <c r="BD15" s="16">
        <v>5825</v>
      </c>
      <c r="BE15" s="16">
        <v>5976</v>
      </c>
      <c r="BF15" s="16">
        <v>5638</v>
      </c>
      <c r="BG15" s="16">
        <v>5331</v>
      </c>
      <c r="BH15" s="16">
        <v>4630</v>
      </c>
      <c r="BI15" s="16">
        <v>4649</v>
      </c>
      <c r="BJ15" s="8">
        <v>4481</v>
      </c>
      <c r="BK15" s="8">
        <v>3925</v>
      </c>
      <c r="BL15" s="8">
        <v>3801</v>
      </c>
      <c r="BM15" s="8">
        <v>3804</v>
      </c>
      <c r="BN15" s="8">
        <v>4080</v>
      </c>
      <c r="BO15" s="8">
        <v>4618</v>
      </c>
      <c r="BP15" s="8">
        <v>5070</v>
      </c>
      <c r="BQ15" s="18">
        <v>5473</v>
      </c>
      <c r="BR15" s="8">
        <v>6332</v>
      </c>
      <c r="BS15" s="8">
        <v>6979</v>
      </c>
      <c r="BT15" s="8">
        <v>7835</v>
      </c>
      <c r="BU15" s="8">
        <v>8113</v>
      </c>
      <c r="BV15" s="8">
        <v>9042</v>
      </c>
      <c r="BW15" s="8">
        <v>9763</v>
      </c>
      <c r="BX15" s="8">
        <v>10635</v>
      </c>
    </row>
    <row r="16" spans="1:76">
      <c r="A16" s="18" t="s">
        <v>29</v>
      </c>
      <c r="B16" s="8">
        <v>2543</v>
      </c>
      <c r="C16" s="8">
        <v>2472</v>
      </c>
      <c r="D16" s="8">
        <v>2505</v>
      </c>
      <c r="E16" s="8">
        <v>2379</v>
      </c>
      <c r="F16" s="8">
        <v>2400</v>
      </c>
      <c r="G16" s="8">
        <v>2374</v>
      </c>
      <c r="H16" s="8">
        <v>2484</v>
      </c>
      <c r="I16" s="8">
        <v>2313</v>
      </c>
      <c r="J16" s="8">
        <v>2200</v>
      </c>
      <c r="K16" s="8">
        <v>2210</v>
      </c>
      <c r="L16" s="8">
        <v>2275</v>
      </c>
      <c r="M16" s="8">
        <v>2177</v>
      </c>
      <c r="N16" s="8">
        <v>2162</v>
      </c>
      <c r="O16" s="8">
        <v>1800</v>
      </c>
      <c r="P16" s="18" t="s">
        <v>29</v>
      </c>
      <c r="Q16" s="8">
        <v>1652</v>
      </c>
      <c r="R16" s="8">
        <v>1085</v>
      </c>
      <c r="S16" s="8">
        <v>945</v>
      </c>
      <c r="T16" s="8">
        <v>909</v>
      </c>
      <c r="U16" s="8">
        <v>839</v>
      </c>
      <c r="V16" s="16">
        <v>781</v>
      </c>
      <c r="W16" s="16">
        <v>732</v>
      </c>
      <c r="X16" s="16">
        <v>635</v>
      </c>
      <c r="Y16" s="16">
        <v>551</v>
      </c>
      <c r="Z16" s="16">
        <v>551</v>
      </c>
      <c r="AA16" s="16">
        <v>554</v>
      </c>
      <c r="AB16" s="16">
        <v>549</v>
      </c>
      <c r="AC16" s="16">
        <v>509</v>
      </c>
      <c r="AD16" s="16">
        <v>450</v>
      </c>
      <c r="AE16" s="18" t="s">
        <v>29</v>
      </c>
      <c r="AF16" s="16">
        <v>407</v>
      </c>
      <c r="AG16" s="16">
        <v>380</v>
      </c>
      <c r="AH16" s="16">
        <v>366</v>
      </c>
      <c r="AI16" s="16">
        <v>382</v>
      </c>
      <c r="AJ16" s="16">
        <v>380</v>
      </c>
      <c r="AK16" s="16">
        <v>395</v>
      </c>
      <c r="AL16" s="16">
        <v>275</v>
      </c>
      <c r="AM16" s="16">
        <v>268</v>
      </c>
      <c r="AN16" s="16">
        <v>268</v>
      </c>
      <c r="AO16" s="16">
        <v>236</v>
      </c>
      <c r="AP16" s="16">
        <v>186</v>
      </c>
      <c r="AQ16" s="16">
        <v>153</v>
      </c>
      <c r="AR16" s="16">
        <v>170</v>
      </c>
      <c r="AS16" s="16">
        <v>183</v>
      </c>
      <c r="AT16" s="16">
        <v>192</v>
      </c>
      <c r="AU16" s="16">
        <v>208</v>
      </c>
      <c r="AV16" s="16">
        <v>210</v>
      </c>
      <c r="AW16" s="16">
        <v>223</v>
      </c>
      <c r="AX16" s="16">
        <v>175</v>
      </c>
      <c r="AY16" s="16">
        <v>144</v>
      </c>
      <c r="AZ16" s="16">
        <v>152</v>
      </c>
      <c r="BA16" s="17">
        <v>132</v>
      </c>
      <c r="BB16" s="18" t="s">
        <v>29</v>
      </c>
      <c r="BC16" s="16">
        <v>133</v>
      </c>
      <c r="BD16" s="16">
        <v>136</v>
      </c>
      <c r="BE16" s="16">
        <v>137</v>
      </c>
      <c r="BF16" s="16">
        <v>68</v>
      </c>
      <c r="BG16" s="16">
        <v>37</v>
      </c>
      <c r="BH16" s="16">
        <v>31</v>
      </c>
      <c r="BI16" s="16">
        <v>32</v>
      </c>
      <c r="BJ16" s="8">
        <v>21</v>
      </c>
      <c r="BK16" s="8">
        <v>12</v>
      </c>
      <c r="BL16" s="8">
        <v>14</v>
      </c>
      <c r="BM16" s="8">
        <v>27</v>
      </c>
      <c r="BN16" s="8">
        <v>32</v>
      </c>
      <c r="BO16" s="8">
        <v>30</v>
      </c>
      <c r="BP16" s="8">
        <v>40</v>
      </c>
      <c r="BQ16" s="18">
        <v>50</v>
      </c>
      <c r="BR16" s="8">
        <v>52</v>
      </c>
      <c r="BS16" s="8">
        <v>52</v>
      </c>
      <c r="BT16" s="8">
        <v>52</v>
      </c>
      <c r="BU16" s="8">
        <v>62</v>
      </c>
      <c r="BV16" s="8">
        <v>62</v>
      </c>
      <c r="BW16" s="8">
        <v>92</v>
      </c>
      <c r="BX16" s="8">
        <v>88</v>
      </c>
    </row>
    <row r="17" spans="1:76">
      <c r="A17" s="18" t="s">
        <v>30</v>
      </c>
      <c r="B17" s="8">
        <v>3776</v>
      </c>
      <c r="C17" s="8">
        <v>4043</v>
      </c>
      <c r="D17" s="8">
        <v>4784</v>
      </c>
      <c r="E17" s="8">
        <v>5381</v>
      </c>
      <c r="F17" s="8">
        <v>6196</v>
      </c>
      <c r="G17" s="8">
        <v>6166</v>
      </c>
      <c r="H17" s="8">
        <v>6079</v>
      </c>
      <c r="I17" s="8">
        <v>5658</v>
      </c>
      <c r="J17" s="8">
        <v>5243</v>
      </c>
      <c r="K17" s="8">
        <v>6084</v>
      </c>
      <c r="L17" s="8">
        <v>6228</v>
      </c>
      <c r="M17" s="8">
        <v>6371</v>
      </c>
      <c r="N17" s="8">
        <v>6661</v>
      </c>
      <c r="O17" s="8">
        <v>5954</v>
      </c>
      <c r="P17" s="18" t="s">
        <v>30</v>
      </c>
      <c r="Q17" s="8">
        <v>5657</v>
      </c>
      <c r="R17" s="8">
        <v>4471</v>
      </c>
      <c r="S17" s="8">
        <v>3961</v>
      </c>
      <c r="T17" s="8">
        <v>3866</v>
      </c>
      <c r="U17" s="8">
        <v>3904</v>
      </c>
      <c r="V17" s="16">
        <v>3947</v>
      </c>
      <c r="W17" s="16">
        <v>4007</v>
      </c>
      <c r="X17" s="16">
        <v>3731</v>
      </c>
      <c r="Y17" s="16">
        <v>3141</v>
      </c>
      <c r="Z17" s="16">
        <v>2845</v>
      </c>
      <c r="AA17" s="16">
        <v>2846</v>
      </c>
      <c r="AB17" s="16">
        <v>2689</v>
      </c>
      <c r="AC17" s="16">
        <v>2638</v>
      </c>
      <c r="AD17" s="16">
        <v>2645</v>
      </c>
      <c r="AE17" s="18" t="s">
        <v>30</v>
      </c>
      <c r="AF17" s="16">
        <v>2646</v>
      </c>
      <c r="AG17" s="16">
        <v>2574</v>
      </c>
      <c r="AH17" s="16">
        <v>2631</v>
      </c>
      <c r="AI17" s="16">
        <v>2725</v>
      </c>
      <c r="AJ17" s="16">
        <v>2554</v>
      </c>
      <c r="AK17" s="16">
        <v>2505</v>
      </c>
      <c r="AL17" s="16">
        <v>2313</v>
      </c>
      <c r="AM17" s="16">
        <v>2119</v>
      </c>
      <c r="AN17" s="16">
        <v>1939</v>
      </c>
      <c r="AO17" s="16">
        <v>1950</v>
      </c>
      <c r="AP17" s="16">
        <v>1922</v>
      </c>
      <c r="AQ17" s="16">
        <v>1887</v>
      </c>
      <c r="AR17" s="16">
        <v>1894</v>
      </c>
      <c r="AS17" s="16">
        <v>1896</v>
      </c>
      <c r="AT17" s="16">
        <v>1947</v>
      </c>
      <c r="AU17" s="16">
        <v>1983</v>
      </c>
      <c r="AV17" s="16">
        <v>1993</v>
      </c>
      <c r="AW17" s="16">
        <v>1745</v>
      </c>
      <c r="AX17" s="16">
        <v>1575</v>
      </c>
      <c r="AY17" s="16">
        <v>1456</v>
      </c>
      <c r="AZ17" s="16">
        <v>1574</v>
      </c>
      <c r="BA17" s="17">
        <v>1482</v>
      </c>
      <c r="BB17" s="18" t="s">
        <v>30</v>
      </c>
      <c r="BC17" s="16">
        <v>1402</v>
      </c>
      <c r="BD17" s="16">
        <v>1437</v>
      </c>
      <c r="BE17" s="16">
        <v>1241</v>
      </c>
      <c r="BF17" s="16">
        <v>914</v>
      </c>
      <c r="BG17" s="16">
        <v>801</v>
      </c>
      <c r="BH17" s="16">
        <v>801</v>
      </c>
      <c r="BI17" s="16">
        <v>888</v>
      </c>
      <c r="BJ17" s="8">
        <v>904</v>
      </c>
      <c r="BK17" s="8">
        <v>815</v>
      </c>
      <c r="BL17" s="8">
        <v>770</v>
      </c>
      <c r="BM17" s="8">
        <v>821</v>
      </c>
      <c r="BN17" s="8">
        <v>735</v>
      </c>
      <c r="BO17" s="8">
        <v>701</v>
      </c>
      <c r="BP17" s="8">
        <v>494</v>
      </c>
      <c r="BQ17" s="18">
        <v>495</v>
      </c>
      <c r="BR17" s="8">
        <v>556</v>
      </c>
      <c r="BS17" s="8">
        <v>612</v>
      </c>
      <c r="BT17" s="8">
        <v>689</v>
      </c>
      <c r="BU17" s="8">
        <v>738</v>
      </c>
      <c r="BV17" s="8">
        <v>860</v>
      </c>
      <c r="BW17" s="8">
        <v>889</v>
      </c>
      <c r="BX17" s="8">
        <v>942</v>
      </c>
    </row>
    <row r="18" spans="1:76">
      <c r="A18" s="18" t="s">
        <v>31</v>
      </c>
      <c r="B18" s="8">
        <v>2643</v>
      </c>
      <c r="C18" s="8">
        <v>2688</v>
      </c>
      <c r="D18" s="8">
        <v>3052</v>
      </c>
      <c r="E18" s="8">
        <v>3145</v>
      </c>
      <c r="F18" s="8">
        <v>3435</v>
      </c>
      <c r="G18" s="8">
        <v>3154</v>
      </c>
      <c r="H18" s="8">
        <v>2992</v>
      </c>
      <c r="I18" s="8">
        <v>2656</v>
      </c>
      <c r="J18" s="8">
        <v>2229</v>
      </c>
      <c r="K18" s="8">
        <v>1546</v>
      </c>
      <c r="L18" s="8">
        <v>2701</v>
      </c>
      <c r="M18" s="8">
        <v>2765</v>
      </c>
      <c r="O18" s="8">
        <v>1968</v>
      </c>
      <c r="P18" s="18" t="s">
        <v>31</v>
      </c>
      <c r="Q18" s="8">
        <v>1711</v>
      </c>
      <c r="R18" s="8">
        <v>1924</v>
      </c>
      <c r="S18" s="8">
        <v>1743</v>
      </c>
      <c r="T18" s="8">
        <v>1341</v>
      </c>
      <c r="U18" s="8">
        <v>1217</v>
      </c>
      <c r="V18" s="16">
        <v>1103</v>
      </c>
      <c r="W18" s="16">
        <v>997</v>
      </c>
      <c r="X18" s="16">
        <v>802</v>
      </c>
      <c r="Y18" s="16">
        <v>580</v>
      </c>
      <c r="Z18" s="16">
        <v>495</v>
      </c>
      <c r="AA18" s="16">
        <v>431</v>
      </c>
      <c r="AB18" s="16">
        <v>332</v>
      </c>
      <c r="AC18" s="16">
        <v>379</v>
      </c>
      <c r="AD18" s="16">
        <v>370</v>
      </c>
      <c r="AE18" s="18" t="s">
        <v>31</v>
      </c>
      <c r="AF18" s="16">
        <v>356</v>
      </c>
      <c r="AG18" s="16">
        <v>356</v>
      </c>
      <c r="AH18" s="16">
        <v>369</v>
      </c>
      <c r="AI18" s="16">
        <v>380</v>
      </c>
      <c r="AJ18" s="16">
        <v>392</v>
      </c>
      <c r="AK18" s="16">
        <v>400</v>
      </c>
      <c r="AL18" s="16">
        <v>369</v>
      </c>
      <c r="AM18" s="16">
        <v>336</v>
      </c>
      <c r="AN18" s="16">
        <v>335</v>
      </c>
      <c r="AO18" s="16">
        <v>340</v>
      </c>
      <c r="AP18" s="16">
        <v>349</v>
      </c>
      <c r="AQ18" s="16">
        <v>271</v>
      </c>
      <c r="AR18" s="16">
        <v>286</v>
      </c>
      <c r="AS18" s="16">
        <v>297</v>
      </c>
      <c r="AT18" s="16">
        <v>301</v>
      </c>
      <c r="AU18" s="16">
        <v>329</v>
      </c>
      <c r="AV18" s="16">
        <v>336</v>
      </c>
      <c r="AW18" s="16">
        <v>267</v>
      </c>
      <c r="AX18" s="16">
        <v>189</v>
      </c>
      <c r="AY18" s="16">
        <v>220</v>
      </c>
      <c r="AZ18" s="16">
        <v>241</v>
      </c>
      <c r="BA18" s="17">
        <v>215</v>
      </c>
      <c r="BB18" s="18" t="s">
        <v>31</v>
      </c>
      <c r="BC18" s="16">
        <v>190</v>
      </c>
      <c r="BD18" s="16">
        <v>193</v>
      </c>
      <c r="BE18" s="16">
        <v>131</v>
      </c>
      <c r="BF18" s="16">
        <v>89</v>
      </c>
      <c r="BG18" s="16">
        <v>78</v>
      </c>
      <c r="BH18" s="16">
        <v>77</v>
      </c>
      <c r="BI18" s="16">
        <v>78</v>
      </c>
      <c r="BJ18" s="8">
        <v>71</v>
      </c>
      <c r="BK18" s="8">
        <v>35</v>
      </c>
      <c r="BL18" s="8">
        <v>28</v>
      </c>
      <c r="BM18" s="8">
        <v>30</v>
      </c>
      <c r="BN18" s="8">
        <v>30</v>
      </c>
      <c r="BO18" s="8">
        <v>43</v>
      </c>
      <c r="BP18" s="8">
        <v>44</v>
      </c>
      <c r="BQ18" s="18">
        <v>55</v>
      </c>
      <c r="BR18" s="8">
        <v>55</v>
      </c>
      <c r="BS18" s="8">
        <v>75</v>
      </c>
      <c r="BT18" s="8">
        <v>79</v>
      </c>
      <c r="BU18" s="8">
        <v>107</v>
      </c>
      <c r="BV18" s="8">
        <v>114</v>
      </c>
      <c r="BW18" s="8">
        <v>120</v>
      </c>
      <c r="BX18" s="8">
        <v>136</v>
      </c>
    </row>
    <row r="19" spans="1:76">
      <c r="A19" s="18" t="s">
        <v>32</v>
      </c>
      <c r="B19" s="8">
        <v>10159</v>
      </c>
      <c r="C19" s="8">
        <v>11485</v>
      </c>
      <c r="D19" s="8">
        <v>12571</v>
      </c>
      <c r="E19" s="8">
        <v>13637</v>
      </c>
      <c r="F19" s="8">
        <v>12799</v>
      </c>
      <c r="G19" s="8">
        <v>11773</v>
      </c>
      <c r="H19" s="8">
        <v>11773</v>
      </c>
      <c r="I19" s="8">
        <v>11747</v>
      </c>
      <c r="J19" s="8">
        <v>10258</v>
      </c>
      <c r="K19" s="8">
        <v>10975</v>
      </c>
      <c r="L19" s="8">
        <v>11105</v>
      </c>
      <c r="M19" s="8">
        <v>11242</v>
      </c>
      <c r="N19" s="8">
        <v>11845</v>
      </c>
      <c r="O19" s="8">
        <v>10597</v>
      </c>
      <c r="P19" s="18" t="s">
        <v>32</v>
      </c>
      <c r="Q19" s="8">
        <f>10464+354</f>
        <v>10818</v>
      </c>
      <c r="R19" s="8">
        <v>9106</v>
      </c>
      <c r="S19" s="8">
        <v>8749</v>
      </c>
      <c r="T19" s="8">
        <v>8508</v>
      </c>
      <c r="U19" s="8">
        <v>8635</v>
      </c>
      <c r="V19" s="16">
        <v>8612</v>
      </c>
      <c r="W19" s="16">
        <v>8400</v>
      </c>
      <c r="X19" s="16">
        <v>8317</v>
      </c>
      <c r="Y19" s="16">
        <v>7854</v>
      </c>
      <c r="Z19" s="16">
        <v>7753</v>
      </c>
      <c r="AA19" s="16">
        <v>7894</v>
      </c>
      <c r="AB19" s="16">
        <v>7235</v>
      </c>
      <c r="AC19" s="16">
        <v>7231</v>
      </c>
      <c r="AD19" s="16">
        <v>7535</v>
      </c>
      <c r="AE19" s="18" t="s">
        <v>32</v>
      </c>
      <c r="AF19" s="16">
        <v>7535</v>
      </c>
      <c r="AG19" s="16">
        <v>7842</v>
      </c>
      <c r="AH19" s="16">
        <v>7779</v>
      </c>
      <c r="AI19" s="16">
        <v>7986</v>
      </c>
      <c r="AJ19" s="16">
        <v>7910</v>
      </c>
      <c r="AK19" s="16">
        <v>7727</v>
      </c>
      <c r="AL19" s="16">
        <v>7424</v>
      </c>
      <c r="AM19" s="16">
        <v>7590</v>
      </c>
      <c r="AN19" s="16">
        <v>7662</v>
      </c>
      <c r="AO19" s="16">
        <v>7391</v>
      </c>
      <c r="AP19" s="16">
        <v>7114</v>
      </c>
      <c r="AQ19" s="16">
        <v>6542</v>
      </c>
      <c r="AR19" s="16">
        <v>6598</v>
      </c>
      <c r="AS19" s="16">
        <v>6563</v>
      </c>
      <c r="AT19" s="16">
        <v>6565</v>
      </c>
      <c r="AU19" s="16">
        <v>6705</v>
      </c>
      <c r="AV19" s="16">
        <v>6634</v>
      </c>
      <c r="AW19" s="16">
        <v>6062</v>
      </c>
      <c r="AX19" s="16">
        <v>4622</v>
      </c>
      <c r="AY19" s="16">
        <v>4186</v>
      </c>
      <c r="AZ19" s="16">
        <v>3692</v>
      </c>
      <c r="BA19" s="17">
        <v>3388</v>
      </c>
      <c r="BB19" s="18" t="s">
        <v>32</v>
      </c>
      <c r="BC19" s="16">
        <v>3229</v>
      </c>
      <c r="BD19" s="16">
        <v>3333</v>
      </c>
      <c r="BE19" s="16">
        <v>3340</v>
      </c>
      <c r="BF19" s="16">
        <v>2745</v>
      </c>
      <c r="BG19" s="16">
        <v>2391</v>
      </c>
      <c r="BH19" s="16">
        <v>2339</v>
      </c>
      <c r="BI19" s="16">
        <v>2451</v>
      </c>
      <c r="BJ19" s="8">
        <v>2454</v>
      </c>
      <c r="BK19" s="8">
        <v>2488</v>
      </c>
      <c r="BL19" s="8">
        <v>2462</v>
      </c>
      <c r="BM19" s="8">
        <v>2571</v>
      </c>
      <c r="BN19" s="8">
        <v>2749</v>
      </c>
      <c r="BO19" s="8">
        <v>2749</v>
      </c>
      <c r="BP19" s="8">
        <v>2276</v>
      </c>
      <c r="BQ19" s="18">
        <v>2295</v>
      </c>
      <c r="BR19" s="8">
        <v>2573</v>
      </c>
      <c r="BS19" s="8">
        <v>2722</v>
      </c>
      <c r="BT19" s="8">
        <v>3038</v>
      </c>
      <c r="BU19" s="8">
        <v>3124</v>
      </c>
      <c r="BV19" s="8">
        <v>3574</v>
      </c>
      <c r="BW19" s="8">
        <v>3895</v>
      </c>
      <c r="BX19" s="8">
        <v>4591</v>
      </c>
    </row>
    <row r="20" spans="1:76">
      <c r="A20" s="18" t="s">
        <v>33</v>
      </c>
      <c r="B20" s="8">
        <v>354</v>
      </c>
      <c r="C20" s="8">
        <v>423</v>
      </c>
      <c r="D20" s="8">
        <v>424</v>
      </c>
      <c r="E20" s="8">
        <v>478</v>
      </c>
      <c r="F20" s="8">
        <v>576</v>
      </c>
      <c r="G20" s="8">
        <v>636</v>
      </c>
      <c r="H20" s="8">
        <v>1315</v>
      </c>
      <c r="I20" s="8">
        <v>1381</v>
      </c>
      <c r="J20" s="8">
        <v>1455</v>
      </c>
      <c r="K20" s="8">
        <v>1601</v>
      </c>
      <c r="L20" s="8">
        <v>2126</v>
      </c>
      <c r="M20" s="8">
        <v>2158</v>
      </c>
      <c r="N20" s="8">
        <v>2123</v>
      </c>
      <c r="O20" s="8">
        <v>1735</v>
      </c>
      <c r="P20" s="18" t="s">
        <v>33</v>
      </c>
      <c r="Q20" s="8">
        <v>1635</v>
      </c>
      <c r="R20" s="8">
        <v>1724</v>
      </c>
      <c r="S20" s="8">
        <v>1662</v>
      </c>
      <c r="T20" s="8">
        <v>1458</v>
      </c>
      <c r="U20" s="8">
        <v>1219</v>
      </c>
      <c r="V20" s="16">
        <v>1095</v>
      </c>
      <c r="W20" s="16">
        <v>751</v>
      </c>
      <c r="X20" s="16">
        <v>652</v>
      </c>
      <c r="Y20" s="16">
        <v>564</v>
      </c>
      <c r="Z20" s="16">
        <v>625</v>
      </c>
      <c r="AA20" s="16">
        <v>536</v>
      </c>
      <c r="AB20" s="16">
        <v>407</v>
      </c>
      <c r="AC20" s="16">
        <v>325</v>
      </c>
      <c r="AD20" s="16">
        <v>288</v>
      </c>
      <c r="AE20" s="18" t="s">
        <v>33</v>
      </c>
      <c r="AF20" s="16">
        <v>244</v>
      </c>
      <c r="AG20" s="16">
        <v>233</v>
      </c>
      <c r="AH20" s="16">
        <v>218</v>
      </c>
      <c r="AI20" s="16">
        <v>206</v>
      </c>
      <c r="AJ20" s="16">
        <v>199</v>
      </c>
      <c r="AK20" s="16">
        <v>184</v>
      </c>
      <c r="AL20" s="16">
        <v>148</v>
      </c>
      <c r="AM20" s="16">
        <v>120</v>
      </c>
      <c r="AN20" s="16">
        <v>87</v>
      </c>
      <c r="AO20" s="16">
        <v>78</v>
      </c>
      <c r="AP20" s="16">
        <v>66</v>
      </c>
      <c r="AQ20" s="16">
        <v>49</v>
      </c>
      <c r="AR20" s="16">
        <v>54</v>
      </c>
      <c r="AS20" s="16">
        <v>57</v>
      </c>
      <c r="AT20" s="16">
        <v>51</v>
      </c>
      <c r="AU20" s="16">
        <v>43</v>
      </c>
      <c r="AV20" s="16">
        <v>32</v>
      </c>
      <c r="AW20" s="16">
        <v>29</v>
      </c>
      <c r="AX20" s="16">
        <v>35</v>
      </c>
      <c r="AY20" s="16">
        <v>34</v>
      </c>
      <c r="AZ20" s="16">
        <v>47</v>
      </c>
      <c r="BA20" s="17">
        <v>35</v>
      </c>
      <c r="BB20" s="18" t="s">
        <v>33</v>
      </c>
      <c r="BC20" s="16">
        <v>42</v>
      </c>
      <c r="BD20" s="16">
        <v>34</v>
      </c>
      <c r="BE20" s="16">
        <v>30</v>
      </c>
      <c r="BF20" s="16">
        <v>27</v>
      </c>
      <c r="BG20" s="16">
        <v>13</v>
      </c>
      <c r="BH20" s="16">
        <v>8</v>
      </c>
      <c r="BI20" s="16">
        <v>13</v>
      </c>
      <c r="BJ20" s="8">
        <v>3</v>
      </c>
      <c r="BK20" s="8">
        <v>2</v>
      </c>
      <c r="BL20" s="8">
        <v>3</v>
      </c>
      <c r="BM20" s="8">
        <v>2</v>
      </c>
      <c r="BN20" s="8">
        <v>0</v>
      </c>
      <c r="BO20" s="8">
        <v>8</v>
      </c>
      <c r="BP20" s="8">
        <v>0</v>
      </c>
      <c r="BQ20" s="18">
        <v>0</v>
      </c>
      <c r="BR20" s="8">
        <v>0</v>
      </c>
    </row>
    <row r="21" spans="1:76">
      <c r="A21" s="18" t="s">
        <v>34</v>
      </c>
      <c r="B21" s="8">
        <v>4760</v>
      </c>
      <c r="C21" s="8">
        <v>4495</v>
      </c>
      <c r="D21" s="8">
        <v>4816</v>
      </c>
      <c r="E21" s="8">
        <v>4879</v>
      </c>
      <c r="F21" s="8">
        <v>5089</v>
      </c>
      <c r="G21" s="8">
        <v>4653</v>
      </c>
      <c r="H21" s="8">
        <v>4470</v>
      </c>
      <c r="I21" s="8">
        <v>4317</v>
      </c>
      <c r="J21" s="8">
        <v>4172</v>
      </c>
      <c r="K21" s="8">
        <v>4128</v>
      </c>
      <c r="L21" s="8">
        <v>4361</v>
      </c>
      <c r="M21" s="8">
        <v>4323</v>
      </c>
      <c r="N21" s="8">
        <v>4055</v>
      </c>
      <c r="O21" s="8">
        <v>3163</v>
      </c>
      <c r="P21" s="18" t="s">
        <v>34</v>
      </c>
      <c r="Q21" s="8">
        <v>2734</v>
      </c>
      <c r="R21" s="8">
        <v>1914</v>
      </c>
      <c r="S21" s="8">
        <v>1694</v>
      </c>
      <c r="T21" s="8">
        <v>1117</v>
      </c>
      <c r="U21" s="8">
        <v>1029</v>
      </c>
      <c r="V21" s="16">
        <v>934</v>
      </c>
      <c r="W21" s="16">
        <v>896</v>
      </c>
      <c r="X21" s="16">
        <v>698</v>
      </c>
      <c r="Y21" s="16">
        <v>586</v>
      </c>
      <c r="Z21" s="16">
        <v>572</v>
      </c>
      <c r="AA21" s="16">
        <v>577</v>
      </c>
      <c r="AB21" s="16">
        <v>520</v>
      </c>
      <c r="AC21" s="16">
        <v>442</v>
      </c>
      <c r="AD21" s="16">
        <v>371</v>
      </c>
      <c r="AE21" s="18" t="s">
        <v>34</v>
      </c>
      <c r="AF21" s="16">
        <v>298</v>
      </c>
      <c r="AG21" s="16">
        <v>225</v>
      </c>
      <c r="AH21" s="16">
        <v>194</v>
      </c>
      <c r="AI21" s="16">
        <v>200</v>
      </c>
      <c r="AJ21" s="16">
        <v>176</v>
      </c>
      <c r="AK21" s="16">
        <v>160</v>
      </c>
      <c r="AL21" s="16">
        <v>97</v>
      </c>
      <c r="AM21" s="16">
        <v>83</v>
      </c>
      <c r="AN21" s="16">
        <v>86</v>
      </c>
      <c r="AO21" s="16">
        <v>81</v>
      </c>
      <c r="AP21" s="16">
        <v>70</v>
      </c>
      <c r="AQ21" s="16">
        <v>59</v>
      </c>
      <c r="AR21" s="16">
        <v>63</v>
      </c>
      <c r="AS21" s="16">
        <v>62</v>
      </c>
      <c r="AT21" s="16">
        <v>52</v>
      </c>
      <c r="AU21" s="16">
        <v>54</v>
      </c>
      <c r="AV21" s="16">
        <v>54</v>
      </c>
      <c r="AW21" s="16">
        <v>56</v>
      </c>
      <c r="AX21" s="16">
        <v>41</v>
      </c>
      <c r="AY21" s="16">
        <v>73</v>
      </c>
      <c r="AZ21" s="16">
        <v>101</v>
      </c>
      <c r="BA21" s="17">
        <v>85</v>
      </c>
      <c r="BB21" s="18" t="s">
        <v>34</v>
      </c>
      <c r="BC21" s="16">
        <v>84</v>
      </c>
      <c r="BD21" s="16">
        <v>96</v>
      </c>
      <c r="BE21" s="16">
        <v>86</v>
      </c>
      <c r="BF21" s="16">
        <v>117</v>
      </c>
      <c r="BG21" s="16">
        <v>85</v>
      </c>
      <c r="BH21" s="16">
        <v>85</v>
      </c>
      <c r="BI21" s="16">
        <v>76</v>
      </c>
      <c r="BJ21" s="8">
        <v>53</v>
      </c>
      <c r="BK21" s="8">
        <v>44</v>
      </c>
      <c r="BL21" s="8">
        <v>34</v>
      </c>
      <c r="BM21" s="8">
        <v>28</v>
      </c>
      <c r="BN21" s="8">
        <v>20</v>
      </c>
      <c r="BO21" s="8">
        <v>18</v>
      </c>
      <c r="BP21" s="8">
        <v>16</v>
      </c>
      <c r="BQ21" s="18">
        <v>49</v>
      </c>
      <c r="BR21" s="8">
        <v>65</v>
      </c>
      <c r="BS21" s="8">
        <v>80</v>
      </c>
      <c r="BT21" s="8">
        <v>90</v>
      </c>
      <c r="BU21" s="8">
        <v>102</v>
      </c>
      <c r="BV21" s="8">
        <v>115</v>
      </c>
      <c r="BW21" s="8">
        <v>134</v>
      </c>
      <c r="BX21" s="8">
        <v>195</v>
      </c>
    </row>
    <row r="22" spans="1:76">
      <c r="A22" s="18" t="s">
        <v>35</v>
      </c>
      <c r="B22" s="8">
        <v>282</v>
      </c>
      <c r="C22" s="8">
        <v>331</v>
      </c>
      <c r="D22" s="8">
        <v>396</v>
      </c>
      <c r="E22" s="8">
        <v>409</v>
      </c>
      <c r="F22" s="8">
        <v>437</v>
      </c>
      <c r="G22" s="8">
        <v>479</v>
      </c>
      <c r="H22" s="8">
        <v>449</v>
      </c>
      <c r="I22" s="8">
        <v>501</v>
      </c>
      <c r="J22" s="8">
        <v>561</v>
      </c>
      <c r="K22" s="8">
        <v>606</v>
      </c>
      <c r="L22" s="8">
        <v>756</v>
      </c>
      <c r="M22" s="8">
        <v>990</v>
      </c>
      <c r="N22" s="8">
        <v>1086</v>
      </c>
      <c r="O22" s="8">
        <v>898</v>
      </c>
      <c r="P22" s="18" t="s">
        <v>35</v>
      </c>
      <c r="Q22" s="8">
        <v>765</v>
      </c>
      <c r="R22" s="8">
        <v>748</v>
      </c>
      <c r="S22" s="8">
        <v>698</v>
      </c>
      <c r="T22" s="8">
        <v>470</v>
      </c>
      <c r="U22" s="8">
        <v>384</v>
      </c>
      <c r="V22" s="16">
        <v>348</v>
      </c>
      <c r="W22" s="16">
        <v>380</v>
      </c>
      <c r="X22" s="16">
        <v>309</v>
      </c>
      <c r="Y22" s="16">
        <v>278</v>
      </c>
      <c r="Z22" s="16">
        <v>252</v>
      </c>
      <c r="AA22" s="16">
        <v>236</v>
      </c>
      <c r="AB22" s="16">
        <v>230</v>
      </c>
      <c r="AC22" s="16">
        <v>232</v>
      </c>
      <c r="AD22" s="16">
        <v>209</v>
      </c>
      <c r="AE22" s="18" t="s">
        <v>35</v>
      </c>
      <c r="AF22" s="16">
        <v>186</v>
      </c>
      <c r="AG22" s="16">
        <v>191</v>
      </c>
      <c r="AH22" s="16">
        <v>179</v>
      </c>
      <c r="AI22" s="16">
        <v>179</v>
      </c>
      <c r="AJ22" s="16">
        <v>163</v>
      </c>
      <c r="AK22" s="16">
        <v>155</v>
      </c>
      <c r="AL22" s="16">
        <v>132</v>
      </c>
      <c r="AM22" s="16">
        <v>73</v>
      </c>
      <c r="AN22" s="16">
        <v>68</v>
      </c>
      <c r="AO22" s="16">
        <v>80</v>
      </c>
      <c r="AP22" s="16">
        <v>80</v>
      </c>
      <c r="AQ22" s="16">
        <v>85</v>
      </c>
      <c r="AR22" s="16">
        <v>156</v>
      </c>
      <c r="AS22" s="16">
        <v>151</v>
      </c>
      <c r="AT22" s="16">
        <v>128</v>
      </c>
      <c r="AU22" s="16">
        <v>137</v>
      </c>
      <c r="AV22" s="16">
        <v>93</v>
      </c>
      <c r="AW22" s="16">
        <v>84</v>
      </c>
      <c r="AX22" s="16">
        <v>48</v>
      </c>
      <c r="AY22" s="16">
        <v>49</v>
      </c>
      <c r="AZ22" s="16">
        <v>68</v>
      </c>
      <c r="BA22" s="17">
        <v>71</v>
      </c>
      <c r="BB22" s="18" t="s">
        <v>35</v>
      </c>
      <c r="BC22" s="16">
        <v>70</v>
      </c>
      <c r="BD22" s="16">
        <v>73</v>
      </c>
      <c r="BE22" s="16">
        <v>78</v>
      </c>
      <c r="BF22" s="16">
        <v>28</v>
      </c>
      <c r="BG22" s="16">
        <v>33</v>
      </c>
      <c r="BH22" s="16">
        <v>27</v>
      </c>
      <c r="BI22" s="16">
        <v>28</v>
      </c>
      <c r="BJ22" s="8">
        <v>29</v>
      </c>
      <c r="BK22" s="8">
        <v>34</v>
      </c>
      <c r="BL22" s="8">
        <v>46</v>
      </c>
      <c r="BM22" s="8">
        <v>47</v>
      </c>
      <c r="BN22" s="8">
        <v>47</v>
      </c>
      <c r="BO22" s="8">
        <v>53</v>
      </c>
      <c r="BP22" s="8">
        <v>43</v>
      </c>
      <c r="BQ22" s="18">
        <v>48</v>
      </c>
      <c r="BR22" s="8">
        <v>40</v>
      </c>
      <c r="BS22" s="8">
        <v>31</v>
      </c>
      <c r="BT22" s="8">
        <v>33</v>
      </c>
      <c r="BU22" s="8">
        <v>37</v>
      </c>
      <c r="BV22" s="8">
        <v>39</v>
      </c>
      <c r="BW22" s="8">
        <v>36</v>
      </c>
      <c r="BX22" s="8">
        <v>29</v>
      </c>
    </row>
    <row r="23" spans="1:76">
      <c r="A23" s="18" t="s">
        <v>36</v>
      </c>
      <c r="B23" s="8">
        <v>483</v>
      </c>
      <c r="C23" s="8">
        <v>596</v>
      </c>
      <c r="D23" s="8">
        <v>649</v>
      </c>
      <c r="E23" s="8">
        <v>607</v>
      </c>
      <c r="F23" s="8">
        <v>656</v>
      </c>
      <c r="G23" s="8">
        <v>666</v>
      </c>
      <c r="H23" s="8">
        <v>662</v>
      </c>
      <c r="I23" s="8">
        <v>697</v>
      </c>
      <c r="J23" s="8">
        <v>776</v>
      </c>
      <c r="K23" s="8">
        <v>738</v>
      </c>
      <c r="L23" s="8">
        <v>785</v>
      </c>
      <c r="M23" s="8">
        <v>854</v>
      </c>
      <c r="N23" s="8">
        <v>708</v>
      </c>
      <c r="O23" s="8">
        <v>719</v>
      </c>
      <c r="P23" s="18" t="s">
        <v>36</v>
      </c>
      <c r="Q23" s="8">
        <v>639</v>
      </c>
      <c r="R23" s="8">
        <v>391</v>
      </c>
      <c r="S23" s="8">
        <v>335</v>
      </c>
      <c r="T23" s="8">
        <v>304</v>
      </c>
      <c r="U23" s="8">
        <v>299</v>
      </c>
      <c r="V23" s="16">
        <v>252</v>
      </c>
      <c r="W23" s="16">
        <v>242</v>
      </c>
      <c r="X23" s="16">
        <v>220</v>
      </c>
      <c r="Y23" s="16">
        <v>228</v>
      </c>
      <c r="Z23" s="16">
        <v>222</v>
      </c>
      <c r="AA23" s="16">
        <v>28</v>
      </c>
      <c r="AB23" s="16">
        <v>191</v>
      </c>
      <c r="AC23" s="16">
        <v>184</v>
      </c>
      <c r="AD23" s="16">
        <v>169</v>
      </c>
      <c r="AE23" s="18" t="s">
        <v>36</v>
      </c>
      <c r="AF23" s="16">
        <v>169</v>
      </c>
      <c r="AG23" s="16">
        <v>165</v>
      </c>
      <c r="AH23" s="16">
        <v>167</v>
      </c>
      <c r="AI23" s="16">
        <v>189</v>
      </c>
      <c r="AJ23" s="16">
        <v>202</v>
      </c>
      <c r="AK23" s="16">
        <v>203</v>
      </c>
      <c r="AL23" s="16">
        <v>203</v>
      </c>
      <c r="AM23" s="16">
        <v>202</v>
      </c>
      <c r="AN23" s="16">
        <v>212</v>
      </c>
      <c r="AO23" s="16">
        <v>215</v>
      </c>
      <c r="AP23" s="16">
        <v>229</v>
      </c>
      <c r="AQ23" s="16">
        <v>230</v>
      </c>
      <c r="AR23" s="16">
        <v>239</v>
      </c>
      <c r="AS23" s="16">
        <v>233</v>
      </c>
      <c r="AT23" s="16">
        <v>224</v>
      </c>
      <c r="AU23" s="16">
        <v>232</v>
      </c>
      <c r="AV23" s="16">
        <v>235</v>
      </c>
      <c r="AW23" s="16">
        <v>115</v>
      </c>
      <c r="AX23" s="16">
        <v>72</v>
      </c>
      <c r="AY23" s="16">
        <v>59</v>
      </c>
      <c r="AZ23" s="16">
        <v>52</v>
      </c>
      <c r="BA23" s="17">
        <v>41</v>
      </c>
      <c r="BB23" s="18" t="s">
        <v>36</v>
      </c>
      <c r="BC23" s="16">
        <v>37</v>
      </c>
      <c r="BD23" s="16">
        <v>32</v>
      </c>
      <c r="BE23" s="16">
        <v>39</v>
      </c>
      <c r="BF23" s="16">
        <v>26</v>
      </c>
      <c r="BG23" s="16">
        <v>23</v>
      </c>
      <c r="BH23" s="16">
        <v>28</v>
      </c>
      <c r="BI23" s="16">
        <v>39</v>
      </c>
      <c r="BJ23" s="8">
        <v>94</v>
      </c>
      <c r="BK23" s="8">
        <v>81</v>
      </c>
      <c r="BL23" s="8">
        <v>114</v>
      </c>
      <c r="BM23" s="8">
        <v>152</v>
      </c>
      <c r="BN23" s="8">
        <v>181</v>
      </c>
      <c r="BO23" s="8">
        <v>201</v>
      </c>
      <c r="BP23" s="8">
        <v>190</v>
      </c>
      <c r="BQ23" s="18">
        <v>253</v>
      </c>
      <c r="BR23" s="8">
        <v>291</v>
      </c>
      <c r="BS23" s="8">
        <v>314</v>
      </c>
      <c r="BT23" s="8">
        <v>315</v>
      </c>
      <c r="BU23" s="8">
        <v>309</v>
      </c>
      <c r="BV23" s="8">
        <v>306</v>
      </c>
      <c r="BW23" s="8">
        <v>319</v>
      </c>
      <c r="BX23" s="8">
        <v>295</v>
      </c>
    </row>
    <row r="24" spans="1:76" s="15" customFormat="1">
      <c r="A24" s="18" t="s">
        <v>37</v>
      </c>
      <c r="B24" s="8">
        <v>2147</v>
      </c>
      <c r="C24" s="8">
        <v>1327</v>
      </c>
      <c r="D24" s="8">
        <v>2343</v>
      </c>
      <c r="E24" s="8">
        <v>2330</v>
      </c>
      <c r="F24" s="8">
        <v>2494</v>
      </c>
      <c r="G24" s="8">
        <v>2315</v>
      </c>
      <c r="H24" s="8">
        <v>2119</v>
      </c>
      <c r="I24" s="15">
        <v>1967</v>
      </c>
      <c r="J24" s="15">
        <v>1678</v>
      </c>
      <c r="K24" s="8">
        <v>1258</v>
      </c>
      <c r="L24" s="8">
        <v>1844</v>
      </c>
      <c r="M24" s="8">
        <v>2012</v>
      </c>
      <c r="N24" s="15">
        <v>4186</v>
      </c>
      <c r="O24" s="8">
        <v>1641</v>
      </c>
      <c r="P24" s="18" t="s">
        <v>37</v>
      </c>
      <c r="Q24" s="8">
        <f>1312+140</f>
        <v>1452</v>
      </c>
      <c r="R24" s="15">
        <v>37</v>
      </c>
      <c r="S24" s="15">
        <v>21</v>
      </c>
      <c r="T24" s="15">
        <v>40</v>
      </c>
      <c r="U24" s="15">
        <v>3</v>
      </c>
      <c r="V24" s="20">
        <v>35</v>
      </c>
      <c r="W24" s="20">
        <v>10</v>
      </c>
      <c r="X24" s="20">
        <v>8</v>
      </c>
      <c r="Y24" s="20">
        <v>31</v>
      </c>
      <c r="Z24" s="20">
        <v>2</v>
      </c>
      <c r="AA24" s="20"/>
      <c r="AB24" s="20">
        <v>2</v>
      </c>
      <c r="AC24" s="20">
        <v>6</v>
      </c>
      <c r="AD24" s="20">
        <v>1</v>
      </c>
      <c r="AE24" s="18" t="s">
        <v>37</v>
      </c>
      <c r="AF24" s="20">
        <v>1</v>
      </c>
      <c r="AG24" s="20">
        <v>5</v>
      </c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>
        <v>3</v>
      </c>
      <c r="AW24" s="20">
        <v>7</v>
      </c>
      <c r="AX24" s="20">
        <v>6</v>
      </c>
      <c r="AY24" s="20">
        <v>14</v>
      </c>
      <c r="AZ24" s="20">
        <v>18</v>
      </c>
      <c r="BA24" s="25">
        <v>5</v>
      </c>
      <c r="BB24" s="18" t="s">
        <v>37</v>
      </c>
      <c r="BC24" s="20">
        <v>15</v>
      </c>
      <c r="BD24" s="20">
        <v>21</v>
      </c>
      <c r="BE24" s="20">
        <v>2</v>
      </c>
      <c r="BF24" s="20">
        <v>4</v>
      </c>
      <c r="BG24" s="20">
        <v>1</v>
      </c>
      <c r="BH24" s="20">
        <v>3</v>
      </c>
      <c r="BI24" s="20"/>
      <c r="BJ24" s="20">
        <v>5</v>
      </c>
      <c r="BK24" s="20">
        <v>45</v>
      </c>
      <c r="BL24" s="20">
        <v>29</v>
      </c>
      <c r="BM24" s="20">
        <v>34</v>
      </c>
      <c r="BN24" s="20">
        <v>31</v>
      </c>
      <c r="BO24" s="20">
        <v>30</v>
      </c>
      <c r="BP24" s="20">
        <v>50</v>
      </c>
      <c r="BQ24" s="18">
        <v>77</v>
      </c>
      <c r="BR24" s="15">
        <v>108</v>
      </c>
      <c r="BS24" s="15">
        <v>99</v>
      </c>
      <c r="BT24" s="15">
        <v>111</v>
      </c>
      <c r="BU24" s="15">
        <v>134</v>
      </c>
      <c r="BV24" s="15">
        <v>190</v>
      </c>
      <c r="BW24" s="15">
        <v>211</v>
      </c>
      <c r="BX24" s="8">
        <v>209</v>
      </c>
    </row>
    <row r="25" spans="1:76" s="15" customFormat="1">
      <c r="A25" s="15" t="s">
        <v>18</v>
      </c>
      <c r="B25" s="8"/>
      <c r="K25" s="8"/>
      <c r="O25" s="8">
        <v>135</v>
      </c>
      <c r="P25" s="15" t="s">
        <v>18</v>
      </c>
      <c r="Q25" s="8">
        <v>52</v>
      </c>
      <c r="AE25" s="15" t="s">
        <v>18</v>
      </c>
      <c r="BB25" s="15" t="s">
        <v>18</v>
      </c>
    </row>
    <row r="26" spans="1:76" s="15" customFormat="1">
      <c r="A26" s="15" t="s">
        <v>16</v>
      </c>
      <c r="B26" s="8"/>
      <c r="K26" s="8">
        <v>2699</v>
      </c>
      <c r="P26" s="15" t="s">
        <v>16</v>
      </c>
      <c r="AE26" s="15" t="s">
        <v>16</v>
      </c>
      <c r="BB26" s="15" t="s">
        <v>16</v>
      </c>
    </row>
    <row r="27" spans="1:76" s="15" customFormat="1" ht="13.5" thickBot="1">
      <c r="A27" s="9" t="s">
        <v>17</v>
      </c>
      <c r="B27" s="9">
        <v>60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 t="s">
        <v>17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 t="s">
        <v>17</v>
      </c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 t="s">
        <v>17</v>
      </c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</sheetData>
  <mergeCells count="1">
    <mergeCell ref="A3:BI3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00B050"/>
  </sheetPr>
  <dimension ref="A1:BX29"/>
  <sheetViews>
    <sheetView topLeftCell="BE10" workbookViewId="0">
      <selection activeCell="BW27" sqref="BW27:BX27"/>
    </sheetView>
  </sheetViews>
  <sheetFormatPr defaultColWidth="7" defaultRowHeight="15"/>
  <cols>
    <col min="1" max="1" width="13.85546875" style="8" customWidth="1"/>
    <col min="2" max="15" width="7.7109375" style="8" customWidth="1"/>
    <col min="16" max="16" width="13.85546875" style="8" customWidth="1"/>
    <col min="17" max="30" width="7.7109375" style="8" customWidth="1"/>
    <col min="31" max="31" width="13.85546875" style="8" customWidth="1"/>
    <col min="32" max="53" width="7.7109375" style="8" customWidth="1"/>
    <col min="54" max="54" width="13.85546875" style="8" customWidth="1"/>
    <col min="55" max="70" width="6.7109375" style="8" customWidth="1"/>
    <col min="71" max="75" width="7" style="8"/>
    <col min="77" max="16384" width="7" style="8"/>
  </cols>
  <sheetData>
    <row r="1" spans="1:76" ht="15.75" thickBot="1">
      <c r="A1" s="26" t="s">
        <v>41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 t="s">
        <v>41</v>
      </c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26" t="s">
        <v>41</v>
      </c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26" t="s">
        <v>41</v>
      </c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</row>
    <row r="2" spans="1:76" ht="13.5" thickBot="1">
      <c r="A2" s="14" t="s">
        <v>8</v>
      </c>
      <c r="B2" s="27">
        <v>1945</v>
      </c>
      <c r="C2" s="27">
        <v>1946</v>
      </c>
      <c r="D2" s="27">
        <v>1947</v>
      </c>
      <c r="E2" s="27">
        <v>1948</v>
      </c>
      <c r="F2" s="27">
        <v>1949</v>
      </c>
      <c r="G2" s="27">
        <v>1950</v>
      </c>
      <c r="H2" s="27">
        <v>1951</v>
      </c>
      <c r="I2" s="27">
        <v>1952</v>
      </c>
      <c r="J2" s="27">
        <v>1953</v>
      </c>
      <c r="K2" s="27">
        <v>1954</v>
      </c>
      <c r="L2" s="27">
        <v>1955</v>
      </c>
      <c r="M2" s="27">
        <v>1956</v>
      </c>
      <c r="N2" s="27">
        <v>1957</v>
      </c>
      <c r="O2" s="27">
        <v>1959</v>
      </c>
      <c r="P2" s="14" t="s">
        <v>8</v>
      </c>
      <c r="Q2" s="27">
        <v>1960</v>
      </c>
      <c r="R2" s="28">
        <v>1961</v>
      </c>
      <c r="S2" s="28">
        <v>1962</v>
      </c>
      <c r="T2" s="28">
        <v>1963</v>
      </c>
      <c r="U2" s="28">
        <v>1964</v>
      </c>
      <c r="V2" s="28">
        <v>1965</v>
      </c>
      <c r="W2" s="28">
        <v>1966</v>
      </c>
      <c r="X2" s="28">
        <v>1967</v>
      </c>
      <c r="Y2" s="28">
        <v>1968</v>
      </c>
      <c r="Z2" s="28">
        <v>1969</v>
      </c>
      <c r="AA2" s="14">
        <v>1970</v>
      </c>
      <c r="AB2" s="28">
        <v>1971</v>
      </c>
      <c r="AC2" s="14">
        <v>1972</v>
      </c>
      <c r="AD2" s="28">
        <v>1973</v>
      </c>
      <c r="AE2" s="14" t="s">
        <v>8</v>
      </c>
      <c r="AF2" s="14">
        <v>1974</v>
      </c>
      <c r="AG2" s="28">
        <v>1975</v>
      </c>
      <c r="AH2" s="14">
        <v>1976</v>
      </c>
      <c r="AI2" s="28">
        <v>1977</v>
      </c>
      <c r="AJ2" s="14">
        <v>1978</v>
      </c>
      <c r="AK2" s="28">
        <v>1979</v>
      </c>
      <c r="AL2" s="14">
        <v>1980</v>
      </c>
      <c r="AM2" s="28">
        <v>1981</v>
      </c>
      <c r="AN2" s="14">
        <v>1982</v>
      </c>
      <c r="AO2" s="28">
        <v>1983</v>
      </c>
      <c r="AP2" s="14">
        <v>1984</v>
      </c>
      <c r="AQ2" s="28">
        <v>1985</v>
      </c>
      <c r="AR2" s="14">
        <v>1986</v>
      </c>
      <c r="AS2" s="28">
        <v>1987</v>
      </c>
      <c r="AT2" s="14">
        <v>1988</v>
      </c>
      <c r="AU2" s="28">
        <v>1989</v>
      </c>
      <c r="AV2" s="29">
        <v>1990</v>
      </c>
      <c r="AW2" s="29">
        <v>1991</v>
      </c>
      <c r="AX2" s="29">
        <v>1992</v>
      </c>
      <c r="AY2" s="29">
        <v>1993</v>
      </c>
      <c r="AZ2" s="14">
        <v>1995</v>
      </c>
      <c r="BA2" s="29">
        <v>1996</v>
      </c>
      <c r="BB2" s="14" t="s">
        <v>8</v>
      </c>
      <c r="BC2" s="29">
        <v>1997</v>
      </c>
      <c r="BD2" s="29">
        <v>1998</v>
      </c>
      <c r="BE2" s="29">
        <v>1999</v>
      </c>
      <c r="BF2" s="29">
        <v>2000</v>
      </c>
      <c r="BG2" s="29">
        <v>2001</v>
      </c>
      <c r="BH2" s="29">
        <v>2002</v>
      </c>
      <c r="BI2" s="29">
        <v>2003</v>
      </c>
      <c r="BJ2" s="29">
        <v>2004</v>
      </c>
      <c r="BK2" s="29">
        <v>2005</v>
      </c>
      <c r="BL2" s="29">
        <v>2006</v>
      </c>
      <c r="BM2" s="29">
        <v>2007</v>
      </c>
      <c r="BN2" s="29">
        <v>2008</v>
      </c>
      <c r="BO2" s="29">
        <v>2009</v>
      </c>
      <c r="BP2" s="29">
        <v>2010</v>
      </c>
      <c r="BQ2" s="29">
        <v>2011</v>
      </c>
      <c r="BR2" s="29">
        <v>2012</v>
      </c>
      <c r="BS2" s="29">
        <v>2013</v>
      </c>
      <c r="BT2" s="29">
        <v>2014</v>
      </c>
      <c r="BU2" s="29">
        <v>2015</v>
      </c>
      <c r="BV2" s="21">
        <v>2016</v>
      </c>
      <c r="BW2" s="38">
        <v>2017</v>
      </c>
      <c r="BX2" s="21">
        <v>2018</v>
      </c>
    </row>
    <row r="3" spans="1:76">
      <c r="A3" s="42" t="s">
        <v>12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</row>
    <row r="4" spans="1:76">
      <c r="A4" s="8" t="s">
        <v>10</v>
      </c>
      <c r="B4" s="8">
        <f>+SUM(B6:B24)</f>
        <v>152778</v>
      </c>
      <c r="C4" s="8">
        <f t="shared" ref="C4:Q4" si="0">+SUM(C6:C24)</f>
        <v>157300</v>
      </c>
      <c r="D4" s="8">
        <f t="shared" si="0"/>
        <v>171013</v>
      </c>
      <c r="E4" s="8">
        <f t="shared" si="0"/>
        <v>172013</v>
      </c>
      <c r="F4" s="8">
        <f t="shared" si="0"/>
        <v>188528</v>
      </c>
      <c r="G4" s="8">
        <f t="shared" si="0"/>
        <v>185448</v>
      </c>
      <c r="H4" s="8">
        <f t="shared" si="0"/>
        <v>187246</v>
      </c>
      <c r="I4" s="8">
        <f t="shared" si="0"/>
        <v>185050</v>
      </c>
      <c r="J4" s="8">
        <f t="shared" si="0"/>
        <v>171478</v>
      </c>
      <c r="K4" s="8">
        <f t="shared" si="0"/>
        <v>166055</v>
      </c>
      <c r="L4" s="8">
        <f t="shared" si="0"/>
        <v>195125</v>
      </c>
      <c r="M4" s="8">
        <f t="shared" si="0"/>
        <v>207091</v>
      </c>
      <c r="N4" s="8">
        <f t="shared" si="0"/>
        <v>202829</v>
      </c>
      <c r="O4" s="8">
        <f t="shared" si="0"/>
        <v>222178</v>
      </c>
      <c r="P4" s="8" t="s">
        <v>10</v>
      </c>
      <c r="Q4" s="8">
        <f t="shared" si="0"/>
        <v>226100</v>
      </c>
      <c r="R4" s="8">
        <f>+SUM(R6:R24)</f>
        <v>205626</v>
      </c>
      <c r="S4" s="8">
        <f t="shared" ref="S4:AK4" si="1">+SUM(S6:S24)</f>
        <v>207409</v>
      </c>
      <c r="T4" s="8">
        <f t="shared" si="1"/>
        <v>242974</v>
      </c>
      <c r="U4" s="8">
        <f t="shared" si="1"/>
        <v>222237</v>
      </c>
      <c r="V4" s="8">
        <f t="shared" si="1"/>
        <v>231497</v>
      </c>
      <c r="W4" s="8">
        <f t="shared" si="1"/>
        <v>227274</v>
      </c>
      <c r="X4" s="8">
        <f t="shared" si="1"/>
        <v>222034</v>
      </c>
      <c r="Y4" s="8">
        <f t="shared" si="1"/>
        <v>207106</v>
      </c>
      <c r="Z4" s="8">
        <f t="shared" si="1"/>
        <v>217217</v>
      </c>
      <c r="AA4" s="8">
        <f t="shared" si="1"/>
        <v>223315</v>
      </c>
      <c r="AB4" s="8">
        <f t="shared" si="1"/>
        <v>196463</v>
      </c>
      <c r="AC4" s="8">
        <f t="shared" si="1"/>
        <v>195633</v>
      </c>
      <c r="AD4" s="8">
        <f t="shared" si="1"/>
        <v>183968</v>
      </c>
      <c r="AE4" s="8" t="s">
        <v>10</v>
      </c>
      <c r="AF4" s="8">
        <f t="shared" si="1"/>
        <v>188515</v>
      </c>
      <c r="AG4" s="8">
        <f t="shared" si="1"/>
        <v>188615</v>
      </c>
      <c r="AH4" s="8">
        <f t="shared" si="1"/>
        <v>195571</v>
      </c>
      <c r="AI4" s="8">
        <f t="shared" si="1"/>
        <v>202977</v>
      </c>
      <c r="AJ4" s="8">
        <f t="shared" si="1"/>
        <v>195777</v>
      </c>
      <c r="AK4" s="8">
        <f t="shared" si="1"/>
        <v>202407</v>
      </c>
      <c r="AL4" s="16">
        <v>183404</v>
      </c>
      <c r="AM4" s="17">
        <f>+SUM(AM6:AM27)</f>
        <v>171635</v>
      </c>
      <c r="AN4" s="17">
        <f t="shared" ref="AN4:AU4" si="2">+SUM(AN6:AN27)</f>
        <v>174056</v>
      </c>
      <c r="AO4" s="17">
        <f t="shared" si="2"/>
        <v>162995</v>
      </c>
      <c r="AP4" s="17">
        <f t="shared" si="2"/>
        <v>164079</v>
      </c>
      <c r="AQ4" s="17">
        <f t="shared" si="2"/>
        <v>161136</v>
      </c>
      <c r="AR4" s="17">
        <f>+SUM(AR6:AR27)</f>
        <v>167849</v>
      </c>
      <c r="AS4" s="17">
        <f t="shared" si="2"/>
        <v>166139</v>
      </c>
      <c r="AT4" s="17">
        <f t="shared" si="2"/>
        <v>174582</v>
      </c>
      <c r="AU4" s="17">
        <f t="shared" si="2"/>
        <v>185687</v>
      </c>
      <c r="AV4" s="16">
        <v>196263</v>
      </c>
      <c r="AW4" s="16">
        <v>196077</v>
      </c>
      <c r="AX4" s="16">
        <v>180760</v>
      </c>
      <c r="AY4" s="16">
        <v>191255</v>
      </c>
      <c r="AZ4" s="16">
        <v>254442</v>
      </c>
      <c r="BA4" s="16">
        <v>250651</v>
      </c>
      <c r="BB4" s="8" t="s">
        <v>10</v>
      </c>
      <c r="BC4" s="16">
        <v>258651</v>
      </c>
      <c r="BD4" s="16">
        <v>279052</v>
      </c>
      <c r="BE4" s="16">
        <v>287949</v>
      </c>
      <c r="BF4" s="16">
        <v>178069</v>
      </c>
      <c r="BG4" s="16">
        <v>140972</v>
      </c>
      <c r="BH4" s="16">
        <v>115145</v>
      </c>
      <c r="BI4" s="16">
        <v>123791</v>
      </c>
      <c r="BJ4" s="8">
        <f>+SUM(BJ6:BJ24)</f>
        <v>132943</v>
      </c>
      <c r="BK4" s="8">
        <f t="shared" ref="BK4:BO4" si="3">+SUM(BK6:BK24)</f>
        <v>136640</v>
      </c>
      <c r="BL4" s="8">
        <f t="shared" si="3"/>
        <v>151319</v>
      </c>
      <c r="BM4" s="8">
        <f t="shared" si="3"/>
        <v>174947</v>
      </c>
      <c r="BN4" s="8">
        <f t="shared" si="3"/>
        <v>172981</v>
      </c>
      <c r="BO4" s="8">
        <f t="shared" si="3"/>
        <v>183419</v>
      </c>
      <c r="BP4" s="8">
        <f t="shared" ref="BP4" si="4">+SUM(BP6:BP24)</f>
        <v>113800</v>
      </c>
      <c r="BQ4" s="8">
        <f>+SUM(BQ6:BQ24)</f>
        <v>141099</v>
      </c>
      <c r="BR4" s="8">
        <f>+SUM(BR6:BR24)</f>
        <v>170536</v>
      </c>
      <c r="BS4" s="8">
        <f t="shared" ref="BS4:BT4" si="5">+SUM(BS6:BS24)</f>
        <v>205881</v>
      </c>
      <c r="BT4" s="8">
        <f t="shared" si="5"/>
        <v>246950</v>
      </c>
      <c r="BU4" s="8">
        <f t="shared" ref="BU4" si="6">+SUM(BU6:BU24)</f>
        <v>280197</v>
      </c>
      <c r="BV4" s="8">
        <v>323363</v>
      </c>
      <c r="BW4" s="8">
        <v>364015</v>
      </c>
      <c r="BX4">
        <v>323629</v>
      </c>
    </row>
    <row r="5" spans="1:76">
      <c r="V5" s="17"/>
      <c r="W5" s="17"/>
      <c r="X5" s="17"/>
      <c r="Y5" s="17"/>
      <c r="Z5" s="17"/>
      <c r="AA5" s="17"/>
      <c r="AB5" s="17"/>
      <c r="AC5" s="17"/>
      <c r="AD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C5" s="17"/>
      <c r="BD5" s="17"/>
      <c r="BE5" s="17"/>
      <c r="BF5" s="17"/>
      <c r="BG5" s="17"/>
      <c r="BH5" s="17"/>
      <c r="BI5" s="17"/>
    </row>
    <row r="6" spans="1:76">
      <c r="A6" s="18" t="s">
        <v>19</v>
      </c>
      <c r="B6" s="8">
        <v>12269</v>
      </c>
      <c r="C6" s="8">
        <v>14660</v>
      </c>
      <c r="D6" s="8">
        <v>16725</v>
      </c>
      <c r="E6" s="8">
        <v>17378</v>
      </c>
      <c r="F6" s="8">
        <v>19169</v>
      </c>
      <c r="G6" s="8">
        <v>17329</v>
      </c>
      <c r="H6" s="8">
        <v>17411</v>
      </c>
      <c r="I6" s="8">
        <v>17588</v>
      </c>
      <c r="J6" s="8">
        <v>15256</v>
      </c>
      <c r="K6" s="8">
        <v>16946</v>
      </c>
      <c r="L6" s="8">
        <v>17961</v>
      </c>
      <c r="M6" s="8">
        <v>19564</v>
      </c>
      <c r="N6" s="8">
        <v>18715</v>
      </c>
      <c r="O6" s="8">
        <v>17371</v>
      </c>
      <c r="P6" s="18" t="s">
        <v>19</v>
      </c>
      <c r="Q6" s="8">
        <v>17941</v>
      </c>
      <c r="R6" s="8">
        <v>15791</v>
      </c>
      <c r="S6" s="8">
        <v>15954</v>
      </c>
      <c r="T6" s="8">
        <v>46485</v>
      </c>
      <c r="U6" s="8">
        <v>18384</v>
      </c>
      <c r="V6" s="16">
        <v>19735</v>
      </c>
      <c r="W6" s="16">
        <v>18690</v>
      </c>
      <c r="X6" s="16">
        <v>18630</v>
      </c>
      <c r="Y6" s="16">
        <v>19065</v>
      </c>
      <c r="Z6" s="16">
        <v>19435</v>
      </c>
      <c r="AA6" s="16">
        <v>20850</v>
      </c>
      <c r="AB6" s="16">
        <v>18262</v>
      </c>
      <c r="AC6" s="16">
        <v>17040</v>
      </c>
      <c r="AD6" s="16">
        <v>15013</v>
      </c>
      <c r="AE6" s="18" t="s">
        <v>19</v>
      </c>
      <c r="AF6" s="16">
        <v>15715</v>
      </c>
      <c r="AG6" s="16">
        <v>15865</v>
      </c>
      <c r="AH6" s="16">
        <v>16093</v>
      </c>
      <c r="AI6" s="16">
        <v>16169</v>
      </c>
      <c r="AJ6" s="16">
        <v>17085</v>
      </c>
      <c r="AK6" s="16">
        <v>17291</v>
      </c>
      <c r="AL6" s="16">
        <v>15626</v>
      </c>
      <c r="AM6" s="16">
        <v>13207</v>
      </c>
      <c r="AN6" s="16">
        <v>13930</v>
      </c>
      <c r="AO6" s="16">
        <v>13189</v>
      </c>
      <c r="AP6" s="16">
        <v>13787</v>
      </c>
      <c r="AQ6" s="16">
        <v>14707</v>
      </c>
      <c r="AR6" s="16">
        <v>15486</v>
      </c>
      <c r="AS6" s="16">
        <v>15808</v>
      </c>
      <c r="AT6" s="16">
        <v>17519</v>
      </c>
      <c r="AU6" s="16">
        <v>19047</v>
      </c>
      <c r="AV6" s="16">
        <v>20119</v>
      </c>
      <c r="AW6" s="16">
        <v>20119</v>
      </c>
      <c r="AX6" s="16">
        <v>15553</v>
      </c>
      <c r="AY6" s="16">
        <v>16353</v>
      </c>
      <c r="AZ6" s="16">
        <v>21824</v>
      </c>
      <c r="BA6" s="16">
        <v>23420</v>
      </c>
      <c r="BB6" s="18" t="s">
        <v>19</v>
      </c>
      <c r="BC6" s="16">
        <v>24491</v>
      </c>
      <c r="BD6" s="16">
        <v>27471</v>
      </c>
      <c r="BE6" s="16">
        <v>27184</v>
      </c>
      <c r="BF6" s="16">
        <v>12652</v>
      </c>
      <c r="BG6" s="16">
        <v>12484</v>
      </c>
      <c r="BH6" s="16">
        <v>9838</v>
      </c>
      <c r="BI6" s="16">
        <v>10273</v>
      </c>
      <c r="BJ6" s="8">
        <v>11505</v>
      </c>
      <c r="BK6" s="8">
        <v>12904</v>
      </c>
      <c r="BL6" s="8">
        <v>15294</v>
      </c>
      <c r="BM6" s="8">
        <v>17951</v>
      </c>
      <c r="BN6" s="8">
        <v>13649</v>
      </c>
      <c r="BO6" s="8">
        <v>14633</v>
      </c>
      <c r="BP6" s="8">
        <v>11103</v>
      </c>
      <c r="BQ6" s="18">
        <v>13253</v>
      </c>
      <c r="BR6" s="8">
        <v>16037</v>
      </c>
      <c r="BS6" s="8">
        <v>18696</v>
      </c>
      <c r="BT6" s="8">
        <v>21923</v>
      </c>
      <c r="BU6" s="8">
        <v>23401</v>
      </c>
      <c r="BV6" s="8">
        <v>25584</v>
      </c>
      <c r="BW6" s="8">
        <v>28202</v>
      </c>
      <c r="BX6">
        <v>23725</v>
      </c>
    </row>
    <row r="7" spans="1:76">
      <c r="A7" s="18" t="s">
        <v>20</v>
      </c>
      <c r="B7" s="8">
        <v>12339</v>
      </c>
      <c r="C7" s="8">
        <v>14017</v>
      </c>
      <c r="D7" s="8">
        <v>14782</v>
      </c>
      <c r="E7" s="8">
        <v>14464</v>
      </c>
      <c r="F7" s="8">
        <v>15808</v>
      </c>
      <c r="G7" s="8">
        <v>15666</v>
      </c>
      <c r="H7" s="8">
        <v>15504</v>
      </c>
      <c r="I7" s="8">
        <v>14121</v>
      </c>
      <c r="J7" s="8">
        <v>13382</v>
      </c>
      <c r="K7" s="8">
        <v>11344</v>
      </c>
      <c r="L7" s="8">
        <v>13996</v>
      </c>
      <c r="M7" s="8">
        <v>15045</v>
      </c>
      <c r="N7" s="8">
        <v>14991</v>
      </c>
      <c r="O7" s="8">
        <v>14803</v>
      </c>
      <c r="P7" s="18" t="s">
        <v>20</v>
      </c>
      <c r="Q7" s="8">
        <v>14731</v>
      </c>
      <c r="R7" s="8">
        <v>12895</v>
      </c>
      <c r="S7" s="8">
        <v>13814</v>
      </c>
      <c r="T7" s="8">
        <v>13767</v>
      </c>
      <c r="U7" s="8">
        <v>13642</v>
      </c>
      <c r="V7" s="16">
        <v>14002</v>
      </c>
      <c r="W7" s="16">
        <v>13039</v>
      </c>
      <c r="X7" s="16">
        <v>12894</v>
      </c>
      <c r="Y7" s="16">
        <v>12299</v>
      </c>
      <c r="Z7" s="16">
        <v>12896</v>
      </c>
      <c r="AA7" s="16">
        <v>13384</v>
      </c>
      <c r="AB7" s="16">
        <v>13085</v>
      </c>
      <c r="AC7" s="16">
        <v>12569</v>
      </c>
      <c r="AD7" s="16">
        <v>11209</v>
      </c>
      <c r="AE7" s="18" t="s">
        <v>20</v>
      </c>
      <c r="AF7" s="16">
        <v>11904</v>
      </c>
      <c r="AG7" s="16">
        <v>11152</v>
      </c>
      <c r="AH7" s="16">
        <v>12218</v>
      </c>
      <c r="AI7" s="16">
        <v>12502</v>
      </c>
      <c r="AJ7" s="16">
        <v>12922</v>
      </c>
      <c r="AK7" s="16">
        <v>13436</v>
      </c>
      <c r="AL7" s="16">
        <v>13298</v>
      </c>
      <c r="AM7" s="16">
        <v>13736</v>
      </c>
      <c r="AN7" s="16">
        <v>14317</v>
      </c>
      <c r="AO7" s="16">
        <v>13967</v>
      </c>
      <c r="AP7" s="16">
        <v>14294</v>
      </c>
      <c r="AQ7" s="16">
        <v>14639</v>
      </c>
      <c r="AR7" s="16">
        <v>15299</v>
      </c>
      <c r="AS7" s="16">
        <v>15769</v>
      </c>
      <c r="AT7" s="16">
        <v>16075</v>
      </c>
      <c r="AU7" s="16">
        <v>16723</v>
      </c>
      <c r="AV7" s="16">
        <v>16015</v>
      </c>
      <c r="AW7" s="16">
        <v>14661</v>
      </c>
      <c r="AX7" s="16">
        <v>11713</v>
      </c>
      <c r="AY7" s="16">
        <v>13364</v>
      </c>
      <c r="AZ7" s="16">
        <v>18031</v>
      </c>
      <c r="BA7" s="16">
        <v>17141</v>
      </c>
      <c r="BB7" s="18" t="s">
        <v>20</v>
      </c>
      <c r="BC7" s="16">
        <v>17318</v>
      </c>
      <c r="BD7" s="16">
        <v>17679</v>
      </c>
      <c r="BE7" s="16">
        <v>17907</v>
      </c>
      <c r="BF7" s="16">
        <v>8665</v>
      </c>
      <c r="BG7" s="16">
        <v>7769</v>
      </c>
      <c r="BH7" s="16">
        <v>6725</v>
      </c>
      <c r="BI7" s="16">
        <v>6355</v>
      </c>
      <c r="BJ7" s="8">
        <v>7517</v>
      </c>
      <c r="BK7" s="8">
        <v>7625</v>
      </c>
      <c r="BL7" s="8">
        <v>9917</v>
      </c>
      <c r="BM7" s="8">
        <v>12350</v>
      </c>
      <c r="BN7" s="8">
        <v>12637</v>
      </c>
      <c r="BO7" s="8">
        <v>13773</v>
      </c>
      <c r="BP7" s="8">
        <v>11789</v>
      </c>
      <c r="BQ7" s="18">
        <v>14036</v>
      </c>
      <c r="BR7" s="8">
        <v>16740</v>
      </c>
      <c r="BS7" s="8">
        <v>20181</v>
      </c>
      <c r="BT7" s="8">
        <v>23440</v>
      </c>
      <c r="BU7" s="8">
        <v>25402</v>
      </c>
      <c r="BV7" s="8">
        <v>26565</v>
      </c>
      <c r="BW7" s="8">
        <v>26581</v>
      </c>
      <c r="BX7">
        <v>19091</v>
      </c>
    </row>
    <row r="8" spans="1:76">
      <c r="A8" s="18" t="s">
        <v>21</v>
      </c>
      <c r="B8" s="8">
        <v>7000</v>
      </c>
      <c r="C8" s="8">
        <v>7554</v>
      </c>
      <c r="D8" s="8">
        <v>7241</v>
      </c>
      <c r="E8" s="8">
        <v>6418</v>
      </c>
      <c r="F8" s="8">
        <v>6761</v>
      </c>
      <c r="G8" s="8">
        <v>6676</v>
      </c>
      <c r="H8" s="8">
        <v>6135</v>
      </c>
      <c r="I8" s="8">
        <v>6053</v>
      </c>
      <c r="J8" s="8">
        <v>6133</v>
      </c>
      <c r="K8" s="8">
        <v>5178</v>
      </c>
      <c r="L8" s="8">
        <v>7010</v>
      </c>
      <c r="M8" s="8">
        <v>7147</v>
      </c>
      <c r="N8" s="8">
        <v>7030</v>
      </c>
      <c r="O8" s="8">
        <v>7037</v>
      </c>
      <c r="P8" s="18" t="s">
        <v>21</v>
      </c>
      <c r="Q8" s="8">
        <v>6914</v>
      </c>
      <c r="R8" s="8">
        <v>6301</v>
      </c>
      <c r="S8" s="8">
        <v>6562</v>
      </c>
      <c r="T8" s="8">
        <v>6734</v>
      </c>
      <c r="U8" s="8">
        <v>6939</v>
      </c>
      <c r="V8" s="16">
        <v>7009</v>
      </c>
      <c r="W8" s="16">
        <v>7541</v>
      </c>
      <c r="X8" s="16">
        <v>7928</v>
      </c>
      <c r="Y8" s="16">
        <v>8020</v>
      </c>
      <c r="Z8" s="16">
        <v>8354</v>
      </c>
      <c r="AA8" s="16">
        <v>7782</v>
      </c>
      <c r="AB8" s="16">
        <v>7482</v>
      </c>
      <c r="AC8" s="16">
        <v>7399</v>
      </c>
      <c r="AD8" s="16">
        <v>7231</v>
      </c>
      <c r="AE8" s="18" t="s">
        <v>21</v>
      </c>
      <c r="AF8" s="16">
        <v>7368</v>
      </c>
      <c r="AG8" s="16">
        <v>7397</v>
      </c>
      <c r="AH8" s="16">
        <v>7517</v>
      </c>
      <c r="AI8" s="16">
        <v>7566</v>
      </c>
      <c r="AJ8" s="16">
        <v>7623</v>
      </c>
      <c r="AK8" s="16">
        <v>7089</v>
      </c>
      <c r="AL8" s="16">
        <v>6508</v>
      </c>
      <c r="AM8" s="16">
        <v>6586</v>
      </c>
      <c r="AN8" s="16">
        <v>6713</v>
      </c>
      <c r="AO8" s="16">
        <v>6624</v>
      </c>
      <c r="AP8" s="16">
        <v>6717</v>
      </c>
      <c r="AQ8" s="16">
        <v>6545</v>
      </c>
      <c r="AR8" s="16">
        <v>6613</v>
      </c>
      <c r="AS8" s="16">
        <v>6700</v>
      </c>
      <c r="AT8" s="16">
        <v>6972</v>
      </c>
      <c r="AU8" s="16">
        <v>7497</v>
      </c>
      <c r="AV8" s="16">
        <v>8189</v>
      </c>
      <c r="AW8" s="16">
        <v>8438</v>
      </c>
      <c r="AX8" s="16">
        <v>8903</v>
      </c>
      <c r="AY8" s="16">
        <v>8889</v>
      </c>
      <c r="AZ8" s="16">
        <v>11587</v>
      </c>
      <c r="BA8" s="16">
        <v>12500</v>
      </c>
      <c r="BB8" s="18" t="s">
        <v>21</v>
      </c>
      <c r="BC8" s="16">
        <v>13086</v>
      </c>
      <c r="BD8" s="16">
        <v>13980</v>
      </c>
      <c r="BE8" s="16">
        <v>15637</v>
      </c>
      <c r="BF8" s="16">
        <v>13313</v>
      </c>
      <c r="BG8" s="16">
        <v>10463</v>
      </c>
      <c r="BH8" s="16">
        <v>9983</v>
      </c>
      <c r="BI8" s="16">
        <v>11501</v>
      </c>
      <c r="BJ8" s="8">
        <v>10931</v>
      </c>
      <c r="BK8" s="8">
        <v>10574</v>
      </c>
      <c r="BL8" s="8">
        <v>11303</v>
      </c>
      <c r="BM8" s="8">
        <v>11238</v>
      </c>
      <c r="BN8" s="8">
        <v>12803</v>
      </c>
      <c r="BO8" s="8">
        <v>14010</v>
      </c>
      <c r="BP8" s="8">
        <v>7958</v>
      </c>
      <c r="BQ8" s="18">
        <v>10049</v>
      </c>
      <c r="BR8" s="8">
        <v>11918</v>
      </c>
      <c r="BS8" s="8">
        <v>14156</v>
      </c>
      <c r="BT8" s="8">
        <v>15823</v>
      </c>
      <c r="BU8" s="8">
        <v>18156</v>
      </c>
      <c r="BV8" s="8">
        <v>22050</v>
      </c>
      <c r="BW8" s="8">
        <v>26895</v>
      </c>
      <c r="BX8">
        <v>30108</v>
      </c>
    </row>
    <row r="9" spans="1:76">
      <c r="A9" s="18" t="s">
        <v>22</v>
      </c>
      <c r="B9" s="8">
        <v>6006</v>
      </c>
      <c r="C9" s="8">
        <v>5224</v>
      </c>
      <c r="D9" s="8">
        <v>5691</v>
      </c>
      <c r="E9" s="8">
        <v>5882</v>
      </c>
      <c r="F9" s="8">
        <v>6508</v>
      </c>
      <c r="G9" s="8">
        <v>6833</v>
      </c>
      <c r="H9" s="8">
        <v>4251</v>
      </c>
      <c r="I9" s="8">
        <v>4270</v>
      </c>
      <c r="J9" s="8">
        <v>4336</v>
      </c>
      <c r="K9" s="8">
        <v>4664</v>
      </c>
      <c r="L9" s="8">
        <v>4932</v>
      </c>
      <c r="M9" s="8">
        <v>5211</v>
      </c>
      <c r="N9" s="8">
        <v>4806</v>
      </c>
      <c r="O9" s="8">
        <v>5434</v>
      </c>
      <c r="P9" s="18" t="s">
        <v>22</v>
      </c>
      <c r="Q9" s="8">
        <v>5948</v>
      </c>
      <c r="R9" s="8">
        <v>6145</v>
      </c>
      <c r="S9" s="8">
        <v>6773</v>
      </c>
      <c r="T9" s="8">
        <v>6849</v>
      </c>
      <c r="U9" s="8">
        <v>7392</v>
      </c>
      <c r="V9" s="16">
        <v>7230</v>
      </c>
      <c r="W9" s="16">
        <v>6835</v>
      </c>
      <c r="X9" s="16">
        <v>6873</v>
      </c>
      <c r="Y9" s="16">
        <v>5358</v>
      </c>
      <c r="Z9" s="16">
        <v>6041</v>
      </c>
      <c r="AA9" s="16">
        <v>6191</v>
      </c>
      <c r="AB9" s="16">
        <v>5610</v>
      </c>
      <c r="AC9" s="16">
        <v>5819</v>
      </c>
      <c r="AD9" s="16">
        <v>5719</v>
      </c>
      <c r="AE9" s="18" t="s">
        <v>22</v>
      </c>
      <c r="AF9" s="16">
        <v>5676</v>
      </c>
      <c r="AG9" s="16">
        <v>5656</v>
      </c>
      <c r="AH9" s="16">
        <v>5382</v>
      </c>
      <c r="AI9" s="16">
        <v>5595</v>
      </c>
      <c r="AJ9" s="16">
        <v>5461</v>
      </c>
      <c r="AK9" s="16">
        <v>5563</v>
      </c>
      <c r="AL9" s="16">
        <v>5453</v>
      </c>
      <c r="AM9" s="16">
        <v>5471</v>
      </c>
      <c r="AN9" s="16">
        <v>5845</v>
      </c>
      <c r="AO9" s="16">
        <v>6103</v>
      </c>
      <c r="AP9" s="16">
        <v>5879</v>
      </c>
      <c r="AQ9" s="16">
        <v>5089</v>
      </c>
      <c r="AR9" s="16">
        <v>5171</v>
      </c>
      <c r="AS9" s="16">
        <v>5147</v>
      </c>
      <c r="AT9" s="16">
        <v>5021</v>
      </c>
      <c r="AU9" s="16">
        <v>5216</v>
      </c>
      <c r="AV9" s="16">
        <v>5367</v>
      </c>
      <c r="AW9" s="16">
        <v>5465</v>
      </c>
      <c r="AX9" s="16">
        <v>5959</v>
      </c>
      <c r="AY9" s="16">
        <v>6637</v>
      </c>
      <c r="AZ9" s="16">
        <v>8458</v>
      </c>
      <c r="BA9" s="16">
        <v>8957</v>
      </c>
      <c r="BB9" s="18" t="s">
        <v>22</v>
      </c>
      <c r="BC9" s="16">
        <v>9210</v>
      </c>
      <c r="BD9" s="16">
        <v>9917</v>
      </c>
      <c r="BE9" s="16">
        <v>10866</v>
      </c>
      <c r="BF9" s="16">
        <v>10460</v>
      </c>
      <c r="BG9" s="16">
        <v>4655</v>
      </c>
      <c r="BH9" s="16">
        <v>1696</v>
      </c>
      <c r="BI9" s="16">
        <v>2092</v>
      </c>
      <c r="BJ9" s="8">
        <v>2241</v>
      </c>
      <c r="BK9" s="8">
        <v>2350</v>
      </c>
      <c r="BL9" s="8">
        <v>2687</v>
      </c>
      <c r="BM9" s="8">
        <v>3115</v>
      </c>
      <c r="BN9" s="8">
        <v>3539</v>
      </c>
      <c r="BO9" s="8">
        <v>3706</v>
      </c>
      <c r="BP9" s="8">
        <v>3454</v>
      </c>
      <c r="BQ9" s="18">
        <v>3820</v>
      </c>
      <c r="BR9" s="8">
        <v>4246</v>
      </c>
      <c r="BS9" s="8">
        <v>4923</v>
      </c>
      <c r="BT9" s="8">
        <v>5742</v>
      </c>
      <c r="BU9" s="8">
        <v>6332</v>
      </c>
      <c r="BV9" s="8">
        <v>7072</v>
      </c>
      <c r="BW9" s="8">
        <v>7567</v>
      </c>
      <c r="BX9">
        <v>7087</v>
      </c>
    </row>
    <row r="10" spans="1:76">
      <c r="A10" s="18" t="s">
        <v>23</v>
      </c>
      <c r="B10" s="8">
        <v>7564</v>
      </c>
      <c r="C10" s="8">
        <v>7237</v>
      </c>
      <c r="D10" s="8">
        <v>8669</v>
      </c>
      <c r="E10" s="8">
        <v>9453</v>
      </c>
      <c r="F10" s="8">
        <v>11087</v>
      </c>
      <c r="G10" s="8">
        <v>10375</v>
      </c>
      <c r="H10" s="8">
        <v>10784</v>
      </c>
      <c r="I10" s="8">
        <v>10579</v>
      </c>
      <c r="J10" s="8">
        <v>9471</v>
      </c>
      <c r="K10" s="8">
        <v>11720</v>
      </c>
      <c r="L10" s="8">
        <v>11999</v>
      </c>
      <c r="M10" s="8">
        <v>12533</v>
      </c>
      <c r="N10" s="8">
        <v>13114</v>
      </c>
      <c r="O10" s="8">
        <v>17718</v>
      </c>
      <c r="P10" s="18" t="s">
        <v>23</v>
      </c>
      <c r="Q10" s="8">
        <v>18120</v>
      </c>
      <c r="R10" s="8">
        <v>17286</v>
      </c>
      <c r="S10" s="8">
        <v>16612</v>
      </c>
      <c r="T10" s="8">
        <v>16773</v>
      </c>
      <c r="U10" s="8">
        <v>17914</v>
      </c>
      <c r="V10" s="16">
        <v>19268</v>
      </c>
      <c r="W10" s="16">
        <v>19445</v>
      </c>
      <c r="X10" s="16">
        <v>18784</v>
      </c>
      <c r="Y10" s="16">
        <v>15990</v>
      </c>
      <c r="Z10" s="16">
        <v>17267</v>
      </c>
      <c r="AA10" s="16">
        <v>17608</v>
      </c>
      <c r="AB10" s="16">
        <v>13198</v>
      </c>
      <c r="AC10" s="16">
        <v>14210</v>
      </c>
      <c r="AD10" s="16">
        <v>14097</v>
      </c>
      <c r="AE10" s="18" t="s">
        <v>23</v>
      </c>
      <c r="AF10" s="16">
        <v>13338</v>
      </c>
      <c r="AG10" s="16">
        <v>13357</v>
      </c>
      <c r="AH10" s="16">
        <v>13781</v>
      </c>
      <c r="AI10" s="16">
        <v>14376</v>
      </c>
      <c r="AJ10" s="16">
        <v>13905</v>
      </c>
      <c r="AK10" s="16">
        <v>13939</v>
      </c>
      <c r="AL10" s="16">
        <v>13493</v>
      </c>
      <c r="AM10" s="16">
        <v>12334</v>
      </c>
      <c r="AN10" s="16">
        <v>12591</v>
      </c>
      <c r="AO10" s="16">
        <v>9550</v>
      </c>
      <c r="AP10" s="16">
        <v>9467</v>
      </c>
      <c r="AQ10" s="16">
        <v>9078</v>
      </c>
      <c r="AR10" s="16">
        <v>9219</v>
      </c>
      <c r="AS10" s="16">
        <v>8610</v>
      </c>
      <c r="AT10" s="16">
        <v>9260</v>
      </c>
      <c r="AU10" s="16">
        <v>9782</v>
      </c>
      <c r="AV10" s="16">
        <v>10535</v>
      </c>
      <c r="AW10" s="16">
        <v>10231</v>
      </c>
      <c r="AX10" s="16">
        <v>10295</v>
      </c>
      <c r="AY10" s="16">
        <v>11869</v>
      </c>
      <c r="AZ10" s="16">
        <v>14800</v>
      </c>
      <c r="BA10" s="16">
        <v>14430</v>
      </c>
      <c r="BB10" s="18" t="s">
        <v>23</v>
      </c>
      <c r="BC10" s="16">
        <v>16500</v>
      </c>
      <c r="BD10" s="16">
        <v>18544</v>
      </c>
      <c r="BE10" s="16">
        <v>17351</v>
      </c>
      <c r="BF10" s="16">
        <v>7778</v>
      </c>
      <c r="BG10" s="16">
        <v>8577</v>
      </c>
      <c r="BH10" s="16">
        <v>8986</v>
      </c>
      <c r="BI10" s="16">
        <v>8585</v>
      </c>
      <c r="BJ10" s="8">
        <v>9283</v>
      </c>
      <c r="BK10" s="8">
        <v>8772</v>
      </c>
      <c r="BL10" s="8">
        <v>9051</v>
      </c>
      <c r="BM10" s="8">
        <v>9953</v>
      </c>
      <c r="BN10" s="8">
        <v>11416</v>
      </c>
      <c r="BO10" s="8">
        <v>9822</v>
      </c>
      <c r="BP10" s="8">
        <v>2944</v>
      </c>
      <c r="BQ10" s="18">
        <v>3932</v>
      </c>
      <c r="BR10" s="8">
        <v>5296</v>
      </c>
      <c r="BS10" s="8">
        <v>6782</v>
      </c>
      <c r="BT10" s="8">
        <v>8633</v>
      </c>
      <c r="BU10" s="8">
        <v>10707</v>
      </c>
      <c r="BV10" s="8">
        <v>12815</v>
      </c>
      <c r="BW10" s="8">
        <v>15176</v>
      </c>
      <c r="BX10">
        <v>15284</v>
      </c>
    </row>
    <row r="11" spans="1:76">
      <c r="A11" s="18" t="s">
        <v>24</v>
      </c>
      <c r="B11" s="8">
        <v>5798</v>
      </c>
      <c r="C11" s="8">
        <v>5694</v>
      </c>
      <c r="D11" s="8">
        <v>6283</v>
      </c>
      <c r="E11" s="8">
        <v>6862</v>
      </c>
      <c r="F11" s="8">
        <v>7764</v>
      </c>
      <c r="G11" s="8">
        <v>7455</v>
      </c>
      <c r="H11" s="8">
        <v>7289</v>
      </c>
      <c r="I11" s="8">
        <v>7376</v>
      </c>
      <c r="J11" s="8">
        <v>6566</v>
      </c>
      <c r="K11" s="8">
        <v>6653</v>
      </c>
      <c r="L11" s="8">
        <v>7047</v>
      </c>
      <c r="M11" s="8">
        <v>7036</v>
      </c>
      <c r="N11" s="8">
        <v>6347</v>
      </c>
      <c r="O11" s="8">
        <v>7010</v>
      </c>
      <c r="P11" s="18" t="s">
        <v>24</v>
      </c>
      <c r="Q11" s="8">
        <v>7151</v>
      </c>
      <c r="R11" s="8">
        <v>6725</v>
      </c>
      <c r="S11" s="8">
        <v>7017</v>
      </c>
      <c r="T11" s="8">
        <v>7139</v>
      </c>
      <c r="U11" s="8">
        <v>7490</v>
      </c>
      <c r="V11" s="16">
        <v>7036</v>
      </c>
      <c r="W11" s="16">
        <v>7296</v>
      </c>
      <c r="X11" s="16">
        <v>7086</v>
      </c>
      <c r="Y11" s="16">
        <v>5961</v>
      </c>
      <c r="Z11" s="16">
        <v>6453</v>
      </c>
      <c r="AA11" s="16">
        <v>7021</v>
      </c>
      <c r="AB11" s="16">
        <v>6678</v>
      </c>
      <c r="AC11" s="16">
        <v>7155</v>
      </c>
      <c r="AD11" s="16">
        <v>7567</v>
      </c>
      <c r="AE11" s="18" t="s">
        <v>24</v>
      </c>
      <c r="AF11" s="16">
        <v>7382</v>
      </c>
      <c r="AG11" s="16">
        <v>7250</v>
      </c>
      <c r="AH11" s="16">
        <v>6829</v>
      </c>
      <c r="AI11" s="16">
        <v>7082</v>
      </c>
      <c r="AJ11" s="16">
        <v>6849</v>
      </c>
      <c r="AK11" s="16">
        <v>6904</v>
      </c>
      <c r="AL11" s="16">
        <v>6556</v>
      </c>
      <c r="AM11" s="16">
        <v>7000</v>
      </c>
      <c r="AN11" s="16">
        <v>7298</v>
      </c>
      <c r="AO11" s="16">
        <v>7077</v>
      </c>
      <c r="AP11" s="16">
        <v>6420</v>
      </c>
      <c r="AQ11" s="16">
        <v>5470</v>
      </c>
      <c r="AR11" s="16">
        <v>5700</v>
      </c>
      <c r="AS11" s="16">
        <v>5528</v>
      </c>
      <c r="AT11" s="16">
        <v>5749</v>
      </c>
      <c r="AU11" s="16">
        <v>6150</v>
      </c>
      <c r="AV11" s="16">
        <v>6665</v>
      </c>
      <c r="AW11" s="16">
        <v>6833</v>
      </c>
      <c r="AX11" s="16">
        <v>7022</v>
      </c>
      <c r="AY11" s="16">
        <v>8197</v>
      </c>
      <c r="AZ11" s="16">
        <v>10129</v>
      </c>
      <c r="BA11" s="16">
        <v>9720</v>
      </c>
      <c r="BB11" s="18" t="s">
        <v>24</v>
      </c>
      <c r="BC11" s="16">
        <v>10279</v>
      </c>
      <c r="BD11" s="16">
        <v>11331</v>
      </c>
      <c r="BE11" s="16">
        <v>11842</v>
      </c>
      <c r="BF11" s="16">
        <v>8072</v>
      </c>
      <c r="BG11" s="16">
        <v>6936</v>
      </c>
      <c r="BH11" s="16">
        <v>4390</v>
      </c>
      <c r="BI11" s="16">
        <v>4663</v>
      </c>
      <c r="BJ11" s="8">
        <v>5057</v>
      </c>
      <c r="BK11" s="8">
        <v>5019</v>
      </c>
      <c r="BL11" s="8">
        <v>5010</v>
      </c>
      <c r="BM11" s="8">
        <v>6000</v>
      </c>
      <c r="BN11" s="8">
        <v>6406</v>
      </c>
      <c r="BO11" s="8">
        <v>6668</v>
      </c>
      <c r="BP11" s="8">
        <v>2891</v>
      </c>
      <c r="BQ11" s="18">
        <v>3522</v>
      </c>
      <c r="BR11" s="8">
        <v>4196</v>
      </c>
      <c r="BS11" s="8">
        <v>5071</v>
      </c>
      <c r="BT11" s="8">
        <v>5979</v>
      </c>
      <c r="BU11" s="8">
        <v>6917</v>
      </c>
      <c r="BV11" s="8">
        <v>7993</v>
      </c>
      <c r="BW11" s="8">
        <v>9098</v>
      </c>
      <c r="BX11">
        <v>8169</v>
      </c>
    </row>
    <row r="12" spans="1:76">
      <c r="A12" s="18" t="s">
        <v>25</v>
      </c>
      <c r="B12" s="8">
        <v>5748</v>
      </c>
      <c r="C12" s="8">
        <v>5039</v>
      </c>
      <c r="D12" s="8">
        <v>5994</v>
      </c>
      <c r="E12" s="8">
        <v>6200</v>
      </c>
      <c r="F12" s="8">
        <v>6799</v>
      </c>
      <c r="G12" s="8">
        <v>7294</v>
      </c>
      <c r="H12" s="8">
        <v>7182</v>
      </c>
      <c r="I12" s="8">
        <v>7081</v>
      </c>
      <c r="J12" s="8">
        <v>5827</v>
      </c>
      <c r="K12" s="8">
        <v>5146</v>
      </c>
      <c r="L12" s="8">
        <v>7513</v>
      </c>
      <c r="M12" s="8">
        <v>8850</v>
      </c>
      <c r="O12" s="8">
        <v>10183</v>
      </c>
      <c r="P12" s="18" t="s">
        <v>25</v>
      </c>
      <c r="Q12" s="8">
        <v>10285</v>
      </c>
      <c r="R12" s="8">
        <v>9087</v>
      </c>
      <c r="S12" s="8">
        <v>9713</v>
      </c>
      <c r="T12" s="8">
        <v>10221</v>
      </c>
      <c r="U12" s="8">
        <v>10774</v>
      </c>
      <c r="V12" s="16">
        <v>12002</v>
      </c>
      <c r="W12" s="16">
        <v>11933</v>
      </c>
      <c r="X12" s="16">
        <v>12050</v>
      </c>
      <c r="Y12" s="16">
        <v>11278</v>
      </c>
      <c r="Z12" s="16">
        <v>12434</v>
      </c>
      <c r="AA12" s="16">
        <v>13097</v>
      </c>
      <c r="AB12" s="16">
        <v>12121</v>
      </c>
      <c r="AC12" s="16">
        <v>10834</v>
      </c>
      <c r="AD12" s="16">
        <v>8627</v>
      </c>
      <c r="AE12" s="18" t="s">
        <v>25</v>
      </c>
      <c r="AF12" s="16">
        <v>9364</v>
      </c>
      <c r="AG12" s="16">
        <v>9644</v>
      </c>
      <c r="AH12" s="16">
        <v>10250</v>
      </c>
      <c r="AI12" s="16">
        <v>10795</v>
      </c>
      <c r="AJ12" s="16">
        <v>11063</v>
      </c>
      <c r="AK12" s="16">
        <v>10883</v>
      </c>
      <c r="AL12" s="16">
        <v>9400</v>
      </c>
      <c r="AM12" s="16">
        <v>8795</v>
      </c>
      <c r="AN12" s="16">
        <v>8410</v>
      </c>
      <c r="AO12" s="16">
        <v>8101</v>
      </c>
      <c r="AP12" s="16">
        <v>8579</v>
      </c>
      <c r="AQ12" s="16">
        <v>8839</v>
      </c>
      <c r="AR12" s="16">
        <v>9121</v>
      </c>
      <c r="AS12" s="16">
        <v>8656</v>
      </c>
      <c r="AT12" s="16">
        <v>9161</v>
      </c>
      <c r="AU12" s="16">
        <v>10047</v>
      </c>
      <c r="AV12" s="16">
        <v>10706</v>
      </c>
      <c r="AW12" s="16">
        <v>10604</v>
      </c>
      <c r="AX12" s="16">
        <v>9123</v>
      </c>
      <c r="AY12" s="16">
        <v>9816</v>
      </c>
      <c r="AZ12" s="16">
        <v>14161</v>
      </c>
      <c r="BA12" s="16">
        <v>13513</v>
      </c>
      <c r="BB12" s="18" t="s">
        <v>25</v>
      </c>
      <c r="BC12" s="16">
        <v>13886</v>
      </c>
      <c r="BD12" s="16">
        <v>14655</v>
      </c>
      <c r="BE12" s="16">
        <v>15759</v>
      </c>
      <c r="BF12" s="16">
        <v>6579</v>
      </c>
      <c r="BG12" s="16">
        <v>6636</v>
      </c>
      <c r="BH12" s="16">
        <v>6608</v>
      </c>
      <c r="BI12" s="16">
        <v>7370</v>
      </c>
      <c r="BJ12" s="8">
        <v>8376</v>
      </c>
      <c r="BK12" s="8">
        <v>8972</v>
      </c>
      <c r="BL12" s="8">
        <v>10321</v>
      </c>
      <c r="BM12" s="8">
        <v>12094</v>
      </c>
      <c r="BN12" s="8">
        <v>7460</v>
      </c>
      <c r="BO12" s="8">
        <v>8681</v>
      </c>
      <c r="BP12" s="8">
        <v>6299</v>
      </c>
      <c r="BQ12" s="18">
        <v>8099</v>
      </c>
      <c r="BR12" s="8">
        <v>9372</v>
      </c>
      <c r="BS12" s="8">
        <v>10922</v>
      </c>
      <c r="BT12" s="8">
        <v>13227</v>
      </c>
      <c r="BU12" s="8">
        <v>14919</v>
      </c>
      <c r="BV12" s="8">
        <v>17101</v>
      </c>
      <c r="BW12" s="8">
        <v>18938</v>
      </c>
      <c r="BX12">
        <v>13036</v>
      </c>
    </row>
    <row r="13" spans="1:76">
      <c r="A13" s="18" t="s">
        <v>26</v>
      </c>
      <c r="B13" s="8">
        <v>7010</v>
      </c>
      <c r="C13" s="8">
        <v>8542</v>
      </c>
      <c r="D13" s="8">
        <v>9716</v>
      </c>
      <c r="E13" s="8">
        <v>9095</v>
      </c>
      <c r="F13" s="8">
        <v>9857</v>
      </c>
      <c r="G13" s="8">
        <v>9720</v>
      </c>
      <c r="H13" s="8">
        <v>9757</v>
      </c>
      <c r="I13" s="8">
        <v>9731</v>
      </c>
      <c r="J13" s="8">
        <v>8745</v>
      </c>
      <c r="K13" s="8">
        <v>7860</v>
      </c>
      <c r="L13" s="8">
        <v>10132</v>
      </c>
      <c r="M13" s="8">
        <v>10541</v>
      </c>
      <c r="N13" s="8">
        <v>15058</v>
      </c>
      <c r="O13" s="8">
        <v>11475</v>
      </c>
      <c r="P13" s="18" t="s">
        <v>26</v>
      </c>
      <c r="Q13" s="8">
        <v>12377</v>
      </c>
      <c r="R13" s="8">
        <v>10206</v>
      </c>
      <c r="S13" s="8">
        <v>10695</v>
      </c>
      <c r="T13" s="8">
        <v>10766</v>
      </c>
      <c r="U13" s="8">
        <v>11778</v>
      </c>
      <c r="V13" s="16">
        <v>13500</v>
      </c>
      <c r="W13" s="16">
        <v>12769</v>
      </c>
      <c r="X13" s="16">
        <v>12488</v>
      </c>
      <c r="Y13" s="16">
        <v>11717</v>
      </c>
      <c r="Z13" s="16">
        <v>13276</v>
      </c>
      <c r="AA13" s="16">
        <v>13056</v>
      </c>
      <c r="AB13" s="16">
        <v>11505</v>
      </c>
      <c r="AC13" s="16">
        <v>9859</v>
      </c>
      <c r="AD13" s="16">
        <v>8822</v>
      </c>
      <c r="AE13" s="18" t="s">
        <v>26</v>
      </c>
      <c r="AF13" s="16">
        <v>9141</v>
      </c>
      <c r="AG13" s="16">
        <v>9115</v>
      </c>
      <c r="AH13" s="16">
        <v>9728</v>
      </c>
      <c r="AI13" s="16">
        <v>10524</v>
      </c>
      <c r="AJ13" s="16">
        <v>11137</v>
      </c>
      <c r="AK13" s="16">
        <v>11297</v>
      </c>
      <c r="AL13" s="16">
        <v>9314</v>
      </c>
      <c r="AM13" s="16">
        <v>8076</v>
      </c>
      <c r="AN13" s="16">
        <v>8343</v>
      </c>
      <c r="AO13" s="16">
        <v>8121</v>
      </c>
      <c r="AP13" s="16">
        <v>8936</v>
      </c>
      <c r="AQ13" s="16">
        <v>9742</v>
      </c>
      <c r="AR13" s="16">
        <v>10193</v>
      </c>
      <c r="AS13" s="16">
        <v>9819</v>
      </c>
      <c r="AT13" s="16">
        <v>10647</v>
      </c>
      <c r="AU13" s="16">
        <v>11547</v>
      </c>
      <c r="AV13" s="16">
        <v>12151</v>
      </c>
      <c r="AW13" s="16">
        <v>11962</v>
      </c>
      <c r="AX13" s="16">
        <v>10219</v>
      </c>
      <c r="AY13" s="16">
        <v>10048</v>
      </c>
      <c r="AZ13" s="16">
        <v>13802</v>
      </c>
      <c r="BA13" s="16">
        <v>13852</v>
      </c>
      <c r="BB13" s="18" t="s">
        <v>26</v>
      </c>
      <c r="BC13" s="16">
        <v>14437</v>
      </c>
      <c r="BD13" s="16">
        <v>15178</v>
      </c>
      <c r="BE13" s="16">
        <v>15278</v>
      </c>
      <c r="BF13" s="16">
        <v>7161</v>
      </c>
      <c r="BG13" s="16">
        <v>6788</v>
      </c>
      <c r="BH13" s="16">
        <v>5629</v>
      </c>
      <c r="BI13" s="16">
        <v>6667</v>
      </c>
      <c r="BJ13" s="8">
        <v>7645</v>
      </c>
      <c r="BK13" s="8">
        <v>8281</v>
      </c>
      <c r="BL13" s="8">
        <v>9037</v>
      </c>
      <c r="BM13" s="8">
        <v>10646</v>
      </c>
      <c r="BN13" s="8">
        <v>9413</v>
      </c>
      <c r="BO13" s="8">
        <v>9987</v>
      </c>
      <c r="BP13" s="8">
        <v>6357</v>
      </c>
      <c r="BQ13" s="18">
        <v>8194</v>
      </c>
      <c r="BR13" s="8">
        <v>9864</v>
      </c>
      <c r="BS13" s="8">
        <v>11911</v>
      </c>
      <c r="BT13" s="8">
        <v>14421</v>
      </c>
      <c r="BU13" s="8">
        <v>16476</v>
      </c>
      <c r="BV13" s="8">
        <v>18418</v>
      </c>
      <c r="BW13" s="8">
        <v>20830</v>
      </c>
      <c r="BX13">
        <v>17833</v>
      </c>
    </row>
    <row r="14" spans="1:76">
      <c r="A14" s="18" t="s">
        <v>27</v>
      </c>
      <c r="B14" s="8">
        <v>15173</v>
      </c>
      <c r="C14" s="8">
        <v>16260</v>
      </c>
      <c r="D14" s="8">
        <v>17275</v>
      </c>
      <c r="E14" s="8">
        <v>16057</v>
      </c>
      <c r="F14" s="8">
        <v>16630</v>
      </c>
      <c r="G14" s="8">
        <v>16462</v>
      </c>
      <c r="H14" s="8">
        <v>16738</v>
      </c>
      <c r="I14" s="8">
        <v>15525</v>
      </c>
      <c r="J14" s="8">
        <v>14837</v>
      </c>
      <c r="K14" s="8">
        <v>13985</v>
      </c>
      <c r="L14" s="8">
        <v>15212</v>
      </c>
      <c r="M14" s="8">
        <v>14509</v>
      </c>
      <c r="N14" s="8">
        <v>8414</v>
      </c>
      <c r="O14" s="8">
        <v>16575</v>
      </c>
      <c r="P14" s="18" t="s">
        <v>27</v>
      </c>
      <c r="Q14" s="8">
        <v>16118</v>
      </c>
      <c r="R14" s="8">
        <v>14777</v>
      </c>
      <c r="S14" s="8">
        <v>14010</v>
      </c>
      <c r="T14" s="8">
        <v>14473</v>
      </c>
      <c r="U14" s="8">
        <v>14773</v>
      </c>
      <c r="V14" s="16">
        <v>15066</v>
      </c>
      <c r="W14" s="16">
        <v>14929</v>
      </c>
      <c r="X14" s="16">
        <v>14201</v>
      </c>
      <c r="Y14" s="16">
        <v>12008</v>
      </c>
      <c r="Z14" s="16">
        <v>11582</v>
      </c>
      <c r="AA14" s="16">
        <v>11522</v>
      </c>
      <c r="AB14" s="16">
        <v>10055</v>
      </c>
      <c r="AC14" s="16">
        <v>9621</v>
      </c>
      <c r="AD14" s="16">
        <v>9157</v>
      </c>
      <c r="AE14" s="18" t="s">
        <v>27</v>
      </c>
      <c r="AF14" s="16">
        <v>9781</v>
      </c>
      <c r="AG14" s="16">
        <v>10371</v>
      </c>
      <c r="AH14" s="16">
        <v>11398</v>
      </c>
      <c r="AI14" s="16">
        <v>12183</v>
      </c>
      <c r="AJ14" s="16">
        <v>12660</v>
      </c>
      <c r="AK14" s="16">
        <v>12789</v>
      </c>
      <c r="AL14" s="16">
        <v>10366</v>
      </c>
      <c r="AM14" s="16">
        <v>8194</v>
      </c>
      <c r="AN14" s="16">
        <v>7902</v>
      </c>
      <c r="AO14" s="16">
        <f>6536+15</f>
        <v>6551</v>
      </c>
      <c r="AP14" s="16">
        <f>6768+26</f>
        <v>6794</v>
      </c>
      <c r="AQ14" s="16">
        <v>7190</v>
      </c>
      <c r="AR14" s="16">
        <f>7599+99</f>
        <v>7698</v>
      </c>
      <c r="AS14" s="16">
        <f>7851+132</f>
        <v>7983</v>
      </c>
      <c r="AT14" s="16">
        <f>8588+230+31</f>
        <v>8849</v>
      </c>
      <c r="AU14" s="16">
        <f>9019+310</f>
        <v>9329</v>
      </c>
      <c r="AV14" s="16">
        <v>10678</v>
      </c>
      <c r="AW14" s="16">
        <v>10865</v>
      </c>
      <c r="AX14" s="16">
        <v>10104</v>
      </c>
      <c r="AY14" s="16">
        <v>9517</v>
      </c>
      <c r="AZ14" s="16">
        <v>13722</v>
      </c>
      <c r="BA14" s="16">
        <v>13888</v>
      </c>
      <c r="BB14" s="18" t="s">
        <v>27</v>
      </c>
      <c r="BC14" s="16">
        <v>14738</v>
      </c>
      <c r="BD14" s="16">
        <v>15751</v>
      </c>
      <c r="BE14" s="16">
        <v>15563</v>
      </c>
      <c r="BF14" s="16">
        <v>11250</v>
      </c>
      <c r="BG14" s="16">
        <v>7299</v>
      </c>
      <c r="BH14" s="16">
        <v>6355</v>
      </c>
      <c r="BI14" s="16">
        <v>6880</v>
      </c>
      <c r="BJ14" s="8">
        <v>6575</v>
      </c>
      <c r="BK14" s="8">
        <v>6657</v>
      </c>
      <c r="BL14" s="8">
        <v>7526</v>
      </c>
      <c r="BM14" s="8">
        <v>8808</v>
      </c>
      <c r="BN14" s="8">
        <v>8619</v>
      </c>
      <c r="BO14" s="8">
        <v>10286</v>
      </c>
      <c r="BP14" s="8">
        <v>5053</v>
      </c>
      <c r="BQ14" s="18">
        <v>6450</v>
      </c>
      <c r="BR14" s="8">
        <v>7650</v>
      </c>
      <c r="BS14" s="8">
        <v>9594</v>
      </c>
      <c r="BT14" s="8">
        <v>11851</v>
      </c>
      <c r="BU14" s="8">
        <v>14222</v>
      </c>
      <c r="BV14" s="8">
        <v>17262</v>
      </c>
      <c r="BW14" s="8">
        <v>19910</v>
      </c>
      <c r="BX14">
        <v>20048</v>
      </c>
    </row>
    <row r="15" spans="1:76">
      <c r="A15" s="18" t="s">
        <v>28</v>
      </c>
      <c r="B15" s="8">
        <v>9781</v>
      </c>
      <c r="C15" s="8">
        <v>9853</v>
      </c>
      <c r="D15" s="8">
        <v>10375</v>
      </c>
      <c r="E15" s="8">
        <v>12203</v>
      </c>
      <c r="F15" s="8">
        <v>13742</v>
      </c>
      <c r="G15" s="8">
        <v>12239</v>
      </c>
      <c r="H15" s="8">
        <v>12000</v>
      </c>
      <c r="I15" s="8">
        <v>11827</v>
      </c>
      <c r="J15" s="8">
        <v>11144</v>
      </c>
      <c r="K15" s="8">
        <v>9264</v>
      </c>
      <c r="L15" s="8">
        <v>11369</v>
      </c>
      <c r="M15" s="8">
        <v>11729</v>
      </c>
      <c r="N15" s="8">
        <v>9760</v>
      </c>
      <c r="O15" s="8">
        <v>11689</v>
      </c>
      <c r="P15" s="18" t="s">
        <v>28</v>
      </c>
      <c r="Q15" s="8">
        <v>11996</v>
      </c>
      <c r="R15" s="8">
        <v>11167</v>
      </c>
      <c r="S15" s="8">
        <v>11402</v>
      </c>
      <c r="T15" s="8">
        <v>11307</v>
      </c>
      <c r="U15" s="8">
        <v>12050</v>
      </c>
      <c r="V15" s="16">
        <v>11388</v>
      </c>
      <c r="W15" s="16">
        <v>10859</v>
      </c>
      <c r="X15" s="16">
        <v>10821</v>
      </c>
      <c r="Y15" s="16">
        <v>10022</v>
      </c>
      <c r="Z15" s="16">
        <v>10005</v>
      </c>
      <c r="AA15" s="16">
        <v>10709</v>
      </c>
      <c r="AB15" s="16">
        <v>9563</v>
      </c>
      <c r="AC15" s="16">
        <v>10315</v>
      </c>
      <c r="AD15" s="16">
        <v>10795</v>
      </c>
      <c r="AE15" s="18" t="s">
        <v>28</v>
      </c>
      <c r="AF15" s="16">
        <v>11291</v>
      </c>
      <c r="AG15" s="16">
        <v>11248</v>
      </c>
      <c r="AH15" s="16">
        <v>11686</v>
      </c>
      <c r="AI15" s="16">
        <v>11245</v>
      </c>
      <c r="AJ15" s="16">
        <v>11018</v>
      </c>
      <c r="AK15" s="16">
        <v>10614</v>
      </c>
      <c r="AL15" s="16">
        <v>9682</v>
      </c>
      <c r="AM15" s="16">
        <v>9944</v>
      </c>
      <c r="AN15" s="16">
        <v>10493</v>
      </c>
      <c r="AO15" s="16">
        <v>10546</v>
      </c>
      <c r="AP15" s="16">
        <v>9712</v>
      </c>
      <c r="AQ15" s="16">
        <v>7258</v>
      </c>
      <c r="AR15" s="16">
        <v>7436</v>
      </c>
      <c r="AS15" s="16">
        <v>7311</v>
      </c>
      <c r="AT15" s="16">
        <v>7531</v>
      </c>
      <c r="AU15" s="16">
        <v>7768</v>
      </c>
      <c r="AV15" s="16">
        <v>7029</v>
      </c>
      <c r="AW15" s="16">
        <v>6927</v>
      </c>
      <c r="AX15" s="16">
        <v>6414</v>
      </c>
      <c r="AY15" s="16">
        <v>7229</v>
      </c>
      <c r="AZ15" s="16">
        <v>9569</v>
      </c>
      <c r="BA15" s="16">
        <v>9987</v>
      </c>
      <c r="BB15" s="18" t="s">
        <v>28</v>
      </c>
      <c r="BC15" s="16">
        <v>10735</v>
      </c>
      <c r="BD15" s="16">
        <v>11852</v>
      </c>
      <c r="BE15" s="16">
        <v>13653</v>
      </c>
      <c r="BF15" s="16">
        <v>11871</v>
      </c>
      <c r="BG15" s="16">
        <v>11429</v>
      </c>
      <c r="BH15" s="16">
        <v>4784</v>
      </c>
      <c r="BI15" s="16">
        <v>5260</v>
      </c>
      <c r="BJ15" s="8">
        <v>5814</v>
      </c>
      <c r="BK15" s="8">
        <v>5729</v>
      </c>
      <c r="BL15" s="8">
        <v>5794</v>
      </c>
      <c r="BM15" s="8">
        <v>6286</v>
      </c>
      <c r="BN15" s="8">
        <v>7083</v>
      </c>
      <c r="BO15" s="8">
        <v>7881</v>
      </c>
      <c r="BP15" s="8">
        <v>6234</v>
      </c>
      <c r="BQ15" s="18">
        <v>7197</v>
      </c>
      <c r="BR15" s="8">
        <v>8071</v>
      </c>
      <c r="BS15" s="8">
        <v>9594</v>
      </c>
      <c r="BT15" s="8">
        <v>11117</v>
      </c>
      <c r="BU15" s="8">
        <v>11761</v>
      </c>
      <c r="BV15" s="8">
        <v>13112</v>
      </c>
      <c r="BW15" s="8">
        <v>15179</v>
      </c>
      <c r="BX15">
        <v>16106</v>
      </c>
    </row>
    <row r="16" spans="1:76">
      <c r="A16" s="18" t="s">
        <v>29</v>
      </c>
      <c r="B16" s="8">
        <v>7076</v>
      </c>
      <c r="C16" s="8">
        <v>6551</v>
      </c>
      <c r="D16" s="8">
        <v>6788</v>
      </c>
      <c r="E16" s="8">
        <v>6613</v>
      </c>
      <c r="F16" s="8">
        <v>6967</v>
      </c>
      <c r="G16" s="8">
        <v>7089</v>
      </c>
      <c r="H16" s="8">
        <v>7236</v>
      </c>
      <c r="I16" s="8">
        <v>7240</v>
      </c>
      <c r="J16" s="8">
        <v>7048</v>
      </c>
      <c r="K16" s="8">
        <v>6737</v>
      </c>
      <c r="L16" s="8">
        <v>7114</v>
      </c>
      <c r="M16" s="8">
        <v>7561</v>
      </c>
      <c r="N16" s="8">
        <v>8079</v>
      </c>
      <c r="O16" s="8">
        <v>8619</v>
      </c>
      <c r="P16" s="18" t="s">
        <v>29</v>
      </c>
      <c r="Q16" s="8">
        <v>8899</v>
      </c>
      <c r="R16" s="8">
        <v>8149</v>
      </c>
      <c r="S16" s="8">
        <v>8832</v>
      </c>
      <c r="T16" s="8">
        <v>9099</v>
      </c>
      <c r="U16" s="8">
        <v>9289</v>
      </c>
      <c r="V16" s="16">
        <v>8816</v>
      </c>
      <c r="W16" s="16">
        <v>8662</v>
      </c>
      <c r="X16" s="16">
        <v>8360</v>
      </c>
      <c r="Y16" s="16">
        <v>7850</v>
      </c>
      <c r="Z16" s="16">
        <v>8313</v>
      </c>
      <c r="AA16" s="16">
        <v>8862</v>
      </c>
      <c r="AB16" s="16">
        <f>8396+61</f>
        <v>8457</v>
      </c>
      <c r="AC16" s="16">
        <f>8421+37</f>
        <v>8458</v>
      </c>
      <c r="AD16" s="16">
        <f>7720+20</f>
        <v>7740</v>
      </c>
      <c r="AE16" s="18" t="s">
        <v>29</v>
      </c>
      <c r="AF16" s="16">
        <f>7574+23</f>
        <v>7597</v>
      </c>
      <c r="AG16" s="16">
        <v>7242</v>
      </c>
      <c r="AH16" s="16">
        <f>7322+19</f>
        <v>7341</v>
      </c>
      <c r="AI16" s="16">
        <f>7348+15</f>
        <v>7363</v>
      </c>
      <c r="AJ16" s="16">
        <v>1416</v>
      </c>
      <c r="AK16" s="16">
        <f>7627+10</f>
        <v>7637</v>
      </c>
      <c r="AL16" s="16">
        <v>7496</v>
      </c>
      <c r="AM16" s="16">
        <f>7271+13</f>
        <v>7284</v>
      </c>
      <c r="AN16" s="16">
        <f>7227+11</f>
        <v>7238</v>
      </c>
      <c r="AO16" s="16">
        <f>6886+10</f>
        <v>6896</v>
      </c>
      <c r="AP16" s="16">
        <f>6292+20</f>
        <v>6312</v>
      </c>
      <c r="AQ16" s="16">
        <v>5870</v>
      </c>
      <c r="AR16" s="16">
        <f>6118+32</f>
        <v>6150</v>
      </c>
      <c r="AS16" s="16">
        <f>6175+51</f>
        <v>6226</v>
      </c>
      <c r="AT16" s="16">
        <f>6070+46</f>
        <v>6116</v>
      </c>
      <c r="AU16" s="16">
        <f>6169+67</f>
        <v>6236</v>
      </c>
      <c r="AV16" s="16">
        <v>6714</v>
      </c>
      <c r="AW16" s="16">
        <v>6792</v>
      </c>
      <c r="AX16" s="16">
        <v>6057</v>
      </c>
      <c r="AY16" s="16">
        <v>6565</v>
      </c>
      <c r="AZ16" s="16">
        <v>8492</v>
      </c>
      <c r="BA16" s="16">
        <v>8713</v>
      </c>
      <c r="BB16" s="18" t="s">
        <v>29</v>
      </c>
      <c r="BC16" s="16">
        <v>8576</v>
      </c>
      <c r="BD16" s="16">
        <v>9110</v>
      </c>
      <c r="BE16" s="16">
        <v>9982</v>
      </c>
      <c r="BF16" s="16">
        <v>9207</v>
      </c>
      <c r="BG16" s="16">
        <v>5437</v>
      </c>
      <c r="BH16" s="16">
        <v>2824</v>
      </c>
      <c r="BI16" s="16">
        <v>3371</v>
      </c>
      <c r="BJ16" s="8">
        <v>3382</v>
      </c>
      <c r="BK16" s="8">
        <v>3488</v>
      </c>
      <c r="BL16" s="8">
        <v>3946</v>
      </c>
      <c r="BM16" s="8">
        <v>4484</v>
      </c>
      <c r="BN16" s="8">
        <v>5022</v>
      </c>
      <c r="BO16" s="8">
        <v>5385</v>
      </c>
      <c r="BP16" s="8">
        <v>5339</v>
      </c>
      <c r="BQ16" s="18">
        <v>5898</v>
      </c>
      <c r="BR16" s="8">
        <v>6567</v>
      </c>
      <c r="BS16" s="8">
        <v>8001</v>
      </c>
      <c r="BT16" s="8">
        <v>9470</v>
      </c>
      <c r="BU16" s="8">
        <v>10499</v>
      </c>
      <c r="BV16" s="8">
        <v>11490</v>
      </c>
      <c r="BW16" s="8">
        <v>12225</v>
      </c>
      <c r="BX16">
        <v>10521</v>
      </c>
    </row>
    <row r="17" spans="1:76">
      <c r="A17" s="18" t="s">
        <v>30</v>
      </c>
      <c r="B17" s="8">
        <v>5263</v>
      </c>
      <c r="C17" s="8">
        <v>5280</v>
      </c>
      <c r="D17" s="8">
        <v>6371</v>
      </c>
      <c r="E17" s="8">
        <v>7508</v>
      </c>
      <c r="F17" s="8">
        <v>8733</v>
      </c>
      <c r="G17" s="8">
        <v>9011</v>
      </c>
      <c r="H17" s="8">
        <v>9375</v>
      </c>
      <c r="I17" s="8">
        <v>9147</v>
      </c>
      <c r="J17" s="8">
        <v>6343</v>
      </c>
      <c r="K17" s="8">
        <v>8937</v>
      </c>
      <c r="L17" s="8">
        <v>9090</v>
      </c>
      <c r="M17" s="8">
        <v>10053</v>
      </c>
      <c r="N17" s="8">
        <v>11620</v>
      </c>
      <c r="O17" s="8">
        <v>11766</v>
      </c>
      <c r="P17" s="18" t="s">
        <v>30</v>
      </c>
      <c r="Q17" s="8">
        <v>12520</v>
      </c>
      <c r="R17" s="8">
        <v>11758</v>
      </c>
      <c r="S17" s="8">
        <v>11277</v>
      </c>
      <c r="T17" s="8">
        <v>11949</v>
      </c>
      <c r="U17" s="8">
        <v>12868</v>
      </c>
      <c r="V17" s="16">
        <v>14027</v>
      </c>
      <c r="W17" s="16">
        <v>14581</v>
      </c>
      <c r="X17" s="16">
        <v>13752</v>
      </c>
      <c r="Y17" s="16">
        <v>13780</v>
      </c>
      <c r="Z17" s="16">
        <v>14836</v>
      </c>
      <c r="AA17" s="16">
        <v>15860</v>
      </c>
      <c r="AB17" s="16">
        <v>12737</v>
      </c>
      <c r="AC17" s="16">
        <v>13570</v>
      </c>
      <c r="AD17" s="16">
        <v>12900</v>
      </c>
      <c r="AE17" s="18" t="s">
        <v>30</v>
      </c>
      <c r="AF17" s="16">
        <v>12848</v>
      </c>
      <c r="AG17" s="16">
        <v>12306</v>
      </c>
      <c r="AH17" s="16">
        <v>12745</v>
      </c>
      <c r="AI17" s="16">
        <v>12911</v>
      </c>
      <c r="AJ17" s="16">
        <v>12423</v>
      </c>
      <c r="AK17" s="16">
        <v>12792</v>
      </c>
      <c r="AL17" s="16">
        <v>11894</v>
      </c>
      <c r="AM17" s="16">
        <v>8501</v>
      </c>
      <c r="AN17" s="16">
        <v>9111</v>
      </c>
      <c r="AO17" s="16">
        <v>8632</v>
      </c>
      <c r="AP17" s="16">
        <v>8759</v>
      </c>
      <c r="AQ17" s="16">
        <v>8995</v>
      </c>
      <c r="AR17" s="16">
        <v>9375</v>
      </c>
      <c r="AS17" s="16">
        <v>9015</v>
      </c>
      <c r="AT17" s="16">
        <v>9919</v>
      </c>
      <c r="AU17" s="16">
        <v>11109</v>
      </c>
      <c r="AV17" s="16">
        <v>12168</v>
      </c>
      <c r="AW17" s="16">
        <v>12498</v>
      </c>
      <c r="AX17" s="16">
        <v>12666</v>
      </c>
      <c r="AY17" s="16">
        <v>12608</v>
      </c>
      <c r="AZ17" s="16">
        <v>15487</v>
      </c>
      <c r="BA17" s="16">
        <v>15374</v>
      </c>
      <c r="BB17" s="18" t="s">
        <v>30</v>
      </c>
      <c r="BC17" s="16">
        <v>17497</v>
      </c>
      <c r="BD17" s="16">
        <v>18755</v>
      </c>
      <c r="BE17" s="16">
        <v>16904</v>
      </c>
      <c r="BF17" s="16">
        <v>4450</v>
      </c>
      <c r="BG17" s="16">
        <v>5685</v>
      </c>
      <c r="BH17" s="16">
        <v>5498</v>
      </c>
      <c r="BI17" s="16">
        <v>5978</v>
      </c>
      <c r="BJ17" s="8">
        <v>6325</v>
      </c>
      <c r="BK17" s="8">
        <v>6329</v>
      </c>
      <c r="BL17" s="8">
        <v>6988</v>
      </c>
      <c r="BM17" s="8">
        <v>7884</v>
      </c>
      <c r="BN17" s="8">
        <v>7821</v>
      </c>
      <c r="BO17" s="8">
        <v>6662</v>
      </c>
      <c r="BP17" s="8">
        <v>2431</v>
      </c>
      <c r="BQ17" s="18">
        <v>3163</v>
      </c>
      <c r="BR17" s="8">
        <v>4051</v>
      </c>
      <c r="BS17" s="8">
        <v>5302</v>
      </c>
      <c r="BT17" s="8">
        <v>6712</v>
      </c>
      <c r="BU17" s="8">
        <v>8326</v>
      </c>
      <c r="BV17" s="8">
        <v>9858</v>
      </c>
      <c r="BW17" s="8">
        <v>12049</v>
      </c>
      <c r="BX17">
        <v>11611</v>
      </c>
    </row>
    <row r="18" spans="1:76">
      <c r="A18" s="18" t="s">
        <v>31</v>
      </c>
      <c r="B18" s="8">
        <v>7000</v>
      </c>
      <c r="C18" s="8">
        <v>6721</v>
      </c>
      <c r="D18" s="8">
        <v>7250</v>
      </c>
      <c r="E18" s="8">
        <v>7267</v>
      </c>
      <c r="F18" s="8">
        <v>8353</v>
      </c>
      <c r="G18" s="8">
        <v>7918</v>
      </c>
      <c r="H18" s="8">
        <v>8133</v>
      </c>
      <c r="I18" s="8">
        <v>8046</v>
      </c>
      <c r="J18" s="8">
        <v>7194</v>
      </c>
      <c r="K18" s="8">
        <v>4992</v>
      </c>
      <c r="L18" s="8">
        <v>8711</v>
      </c>
      <c r="M18" s="8">
        <v>9438</v>
      </c>
      <c r="N18" s="8">
        <v>10119</v>
      </c>
      <c r="O18" s="8">
        <v>12201</v>
      </c>
      <c r="P18" s="18" t="s">
        <v>31</v>
      </c>
      <c r="Q18" s="8">
        <v>12198</v>
      </c>
      <c r="R18" s="8">
        <v>19097</v>
      </c>
      <c r="S18" s="8">
        <v>17572</v>
      </c>
      <c r="T18" s="8">
        <v>17764</v>
      </c>
      <c r="U18" s="8">
        <v>17655</v>
      </c>
      <c r="V18" s="16">
        <v>18410</v>
      </c>
      <c r="W18" s="16">
        <v>16852</v>
      </c>
      <c r="X18" s="16">
        <v>15673</v>
      </c>
      <c r="Y18" s="16">
        <v>13864</v>
      </c>
      <c r="Z18" s="16">
        <v>14806</v>
      </c>
      <c r="AA18" s="16">
        <v>14839</v>
      </c>
      <c r="AB18" s="16">
        <v>11472</v>
      </c>
      <c r="AC18" s="16">
        <v>11444</v>
      </c>
      <c r="AD18" s="16">
        <v>10850</v>
      </c>
      <c r="AE18" s="18" t="s">
        <v>31</v>
      </c>
      <c r="AF18" s="16">
        <v>10979</v>
      </c>
      <c r="AG18" s="16">
        <v>11112</v>
      </c>
      <c r="AH18" s="16">
        <v>11679</v>
      </c>
      <c r="AI18" s="16">
        <v>12508</v>
      </c>
      <c r="AJ18" s="16">
        <v>12803</v>
      </c>
      <c r="AK18" s="16">
        <v>12878</v>
      </c>
      <c r="AL18" s="16">
        <v>11525</v>
      </c>
      <c r="AM18" s="16">
        <v>10856</v>
      </c>
      <c r="AN18" s="16">
        <v>10359</v>
      </c>
      <c r="AO18" s="16">
        <v>7984</v>
      </c>
      <c r="AP18" s="16">
        <v>8290</v>
      </c>
      <c r="AQ18" s="16">
        <v>8338</v>
      </c>
      <c r="AR18" s="16">
        <v>8652</v>
      </c>
      <c r="AS18" s="16">
        <v>8559</v>
      </c>
      <c r="AT18" s="16">
        <v>9486</v>
      </c>
      <c r="AU18" s="16">
        <v>10096</v>
      </c>
      <c r="AV18" s="16">
        <v>11050</v>
      </c>
      <c r="AW18" s="16">
        <v>11462</v>
      </c>
      <c r="AX18" s="16">
        <v>10863</v>
      </c>
      <c r="AY18" s="16">
        <v>10761</v>
      </c>
      <c r="AZ18" s="16">
        <v>14121</v>
      </c>
      <c r="BA18" s="16">
        <v>12363</v>
      </c>
      <c r="BB18" s="18" t="s">
        <v>31</v>
      </c>
      <c r="BC18" s="16">
        <v>13147</v>
      </c>
      <c r="BD18" s="16">
        <v>14971</v>
      </c>
      <c r="BE18" s="16">
        <v>14739</v>
      </c>
      <c r="BF18" s="16">
        <v>8140</v>
      </c>
      <c r="BG18" s="16">
        <v>5520</v>
      </c>
      <c r="BH18" s="16">
        <v>5423</v>
      </c>
      <c r="BI18" s="16">
        <v>5948</v>
      </c>
      <c r="BJ18" s="8">
        <v>6314</v>
      </c>
      <c r="BK18" s="8">
        <v>6479</v>
      </c>
      <c r="BL18" s="8">
        <v>7329</v>
      </c>
      <c r="BM18" s="8">
        <v>8249</v>
      </c>
      <c r="BN18" s="8">
        <v>8978</v>
      </c>
      <c r="BO18" s="8">
        <v>8643</v>
      </c>
      <c r="BP18" s="8">
        <v>3086</v>
      </c>
      <c r="BQ18" s="18">
        <v>4363</v>
      </c>
      <c r="BR18" s="8">
        <v>5524</v>
      </c>
      <c r="BS18" s="8">
        <v>7220</v>
      </c>
      <c r="BT18" s="8">
        <v>9543</v>
      </c>
      <c r="BU18" s="8">
        <v>12098</v>
      </c>
      <c r="BV18" s="8">
        <v>14578</v>
      </c>
      <c r="BW18" s="8">
        <v>16465</v>
      </c>
      <c r="BX18">
        <v>16101</v>
      </c>
    </row>
    <row r="19" spans="1:76">
      <c r="A19" s="18" t="s">
        <v>32</v>
      </c>
      <c r="B19" s="8">
        <v>6133</v>
      </c>
      <c r="C19" s="8">
        <v>6263</v>
      </c>
      <c r="D19" s="8">
        <v>7085</v>
      </c>
      <c r="E19" s="8">
        <v>8431</v>
      </c>
      <c r="F19" s="8">
        <v>8410</v>
      </c>
      <c r="G19" s="8">
        <v>9264</v>
      </c>
      <c r="H19" s="8">
        <v>9264</v>
      </c>
      <c r="I19" s="8">
        <v>9156</v>
      </c>
      <c r="J19" s="8">
        <v>8027</v>
      </c>
      <c r="K19" s="8">
        <v>9310</v>
      </c>
      <c r="L19" s="8">
        <v>9427</v>
      </c>
      <c r="M19" s="8">
        <v>9834</v>
      </c>
      <c r="N19" s="8">
        <v>14510</v>
      </c>
      <c r="O19" s="8">
        <v>9607</v>
      </c>
      <c r="P19" s="18" t="s">
        <v>32</v>
      </c>
      <c r="Q19" s="8">
        <v>10309</v>
      </c>
      <c r="R19" s="8">
        <v>9849</v>
      </c>
      <c r="S19" s="8">
        <v>10105</v>
      </c>
      <c r="T19" s="8">
        <v>10286</v>
      </c>
      <c r="U19" s="8">
        <v>11126</v>
      </c>
      <c r="V19" s="16">
        <v>11398</v>
      </c>
      <c r="W19" s="16">
        <v>10440</v>
      </c>
      <c r="X19" s="16">
        <v>10590</v>
      </c>
      <c r="Y19" s="16">
        <v>9531</v>
      </c>
      <c r="Z19" s="16">
        <v>10296</v>
      </c>
      <c r="AA19" s="16">
        <v>10902</v>
      </c>
      <c r="AB19" s="16">
        <v>9361</v>
      </c>
      <c r="AC19" s="16">
        <v>9768</v>
      </c>
      <c r="AD19" s="16">
        <v>9898</v>
      </c>
      <c r="AE19" s="18" t="s">
        <v>32</v>
      </c>
      <c r="AF19" s="16">
        <v>9886</v>
      </c>
      <c r="AG19" s="16">
        <v>9971</v>
      </c>
      <c r="AH19" s="16">
        <v>10005</v>
      </c>
      <c r="AI19" s="16">
        <v>10482</v>
      </c>
      <c r="AJ19" s="16">
        <v>10004</v>
      </c>
      <c r="AK19" s="16">
        <v>9206</v>
      </c>
      <c r="AL19" s="16">
        <v>8703</v>
      </c>
      <c r="AM19" s="16">
        <v>8785</v>
      </c>
      <c r="AN19" s="16">
        <v>8999</v>
      </c>
      <c r="AO19" s="16">
        <v>7847</v>
      </c>
      <c r="AP19" s="16">
        <v>7431</v>
      </c>
      <c r="AQ19" s="16">
        <v>6219</v>
      </c>
      <c r="AR19" s="16">
        <v>6259</v>
      </c>
      <c r="AS19" s="16">
        <v>5518</v>
      </c>
      <c r="AT19" s="16">
        <v>5779</v>
      </c>
      <c r="AU19" s="16">
        <v>6042</v>
      </c>
      <c r="AV19" s="16">
        <v>6517</v>
      </c>
      <c r="AW19" s="16">
        <v>6804</v>
      </c>
      <c r="AX19" s="16">
        <v>6936</v>
      </c>
      <c r="AY19" s="16">
        <v>7858</v>
      </c>
      <c r="AZ19" s="16">
        <v>9734</v>
      </c>
      <c r="BA19" s="16">
        <v>9405</v>
      </c>
      <c r="BB19" s="18" t="s">
        <v>32</v>
      </c>
      <c r="BC19" s="16">
        <v>10361</v>
      </c>
      <c r="BD19" s="16">
        <v>11639</v>
      </c>
      <c r="BE19" s="16">
        <v>11462</v>
      </c>
      <c r="BF19" s="16">
        <v>6340</v>
      </c>
      <c r="BG19" s="16">
        <v>4476</v>
      </c>
      <c r="BH19" s="16">
        <v>4660</v>
      </c>
      <c r="BI19" s="16">
        <v>4690</v>
      </c>
      <c r="BJ19" s="8">
        <v>4925</v>
      </c>
      <c r="BK19" s="8">
        <v>4800</v>
      </c>
      <c r="BL19" s="8">
        <v>5044</v>
      </c>
      <c r="BM19" s="8">
        <v>5757</v>
      </c>
      <c r="BN19" s="8">
        <v>6736</v>
      </c>
      <c r="BO19" s="8">
        <v>6287</v>
      </c>
      <c r="BP19" s="8">
        <v>2047</v>
      </c>
      <c r="BQ19" s="18">
        <v>2504</v>
      </c>
      <c r="BR19" s="8">
        <v>3136</v>
      </c>
      <c r="BS19" s="8">
        <v>3816</v>
      </c>
      <c r="BT19" s="8">
        <v>4679</v>
      </c>
      <c r="BU19" s="8">
        <v>5456</v>
      </c>
      <c r="BV19" s="8">
        <v>6780</v>
      </c>
      <c r="BW19" s="8">
        <v>8394</v>
      </c>
      <c r="BX19">
        <v>8120</v>
      </c>
    </row>
    <row r="20" spans="1:76">
      <c r="A20" s="18" t="s">
        <v>33</v>
      </c>
      <c r="B20" s="8">
        <v>4760</v>
      </c>
      <c r="C20" s="8">
        <v>4616</v>
      </c>
      <c r="D20" s="8">
        <v>4760</v>
      </c>
      <c r="E20" s="8">
        <v>4680</v>
      </c>
      <c r="F20" s="8">
        <v>5182</v>
      </c>
      <c r="G20" s="8">
        <v>5354</v>
      </c>
      <c r="H20" s="8">
        <v>8653</v>
      </c>
      <c r="I20" s="8">
        <v>8712</v>
      </c>
      <c r="J20" s="8">
        <v>8586</v>
      </c>
      <c r="K20" s="8">
        <v>7933</v>
      </c>
      <c r="L20" s="8">
        <v>10860</v>
      </c>
      <c r="M20" s="8">
        <v>11699</v>
      </c>
      <c r="N20" s="8">
        <v>7426</v>
      </c>
      <c r="O20" s="8">
        <v>12355</v>
      </c>
      <c r="P20" s="18" t="s">
        <v>33</v>
      </c>
      <c r="Q20" s="8">
        <v>13025</v>
      </c>
      <c r="R20" s="8">
        <v>12489</v>
      </c>
      <c r="S20" s="8">
        <v>11846</v>
      </c>
      <c r="T20" s="8">
        <v>12316</v>
      </c>
      <c r="U20" s="8">
        <v>12226</v>
      </c>
      <c r="V20" s="16">
        <v>12645</v>
      </c>
      <c r="W20" s="16">
        <v>12680</v>
      </c>
      <c r="X20" s="16">
        <v>12043</v>
      </c>
      <c r="Y20" s="16">
        <v>11070</v>
      </c>
      <c r="Z20" s="16">
        <v>10142</v>
      </c>
      <c r="AA20" s="16">
        <v>10592</v>
      </c>
      <c r="AB20" s="16">
        <v>9886</v>
      </c>
      <c r="AC20" s="16">
        <v>9264</v>
      </c>
      <c r="AD20" s="16">
        <v>8763</v>
      </c>
      <c r="AE20" s="18" t="s">
        <v>33</v>
      </c>
      <c r="AF20" s="16">
        <v>8820</v>
      </c>
      <c r="AG20" s="16">
        <v>9009</v>
      </c>
      <c r="AH20" s="16">
        <v>9643</v>
      </c>
      <c r="AI20" s="16">
        <v>10115</v>
      </c>
      <c r="AJ20" s="16">
        <v>10176</v>
      </c>
      <c r="AK20" s="16">
        <v>10431</v>
      </c>
      <c r="AL20" s="16">
        <v>10201</v>
      </c>
      <c r="AM20" s="16">
        <v>9782</v>
      </c>
      <c r="AN20" s="16">
        <v>9318</v>
      </c>
      <c r="AO20" s="16">
        <v>8973</v>
      </c>
      <c r="AP20" s="16">
        <v>8979</v>
      </c>
      <c r="AQ20" s="16">
        <v>8427</v>
      </c>
      <c r="AR20" s="16">
        <v>9091</v>
      </c>
      <c r="AS20" s="16">
        <v>9528</v>
      </c>
      <c r="AT20" s="16">
        <v>9669</v>
      </c>
      <c r="AU20" s="16">
        <v>9721</v>
      </c>
      <c r="AV20" s="16">
        <v>10827</v>
      </c>
      <c r="AW20" s="16">
        <v>11245</v>
      </c>
      <c r="AX20" s="16">
        <v>11305</v>
      </c>
      <c r="AY20" s="16">
        <v>11801</v>
      </c>
      <c r="AZ20" s="16">
        <v>15220</v>
      </c>
      <c r="BA20" s="16">
        <v>14974</v>
      </c>
      <c r="BB20" s="18" t="s">
        <v>33</v>
      </c>
      <c r="BC20" s="16">
        <v>14988</v>
      </c>
      <c r="BD20" s="16">
        <v>15018</v>
      </c>
      <c r="BE20" s="16">
        <v>15086</v>
      </c>
      <c r="BF20" s="16">
        <v>13740</v>
      </c>
      <c r="BG20" s="16">
        <v>8732</v>
      </c>
      <c r="BH20" s="16">
        <v>7662</v>
      </c>
      <c r="BI20" s="16">
        <v>8639</v>
      </c>
      <c r="BJ20" s="8">
        <v>9294</v>
      </c>
      <c r="BK20" s="8">
        <v>8893</v>
      </c>
      <c r="BL20" s="8">
        <v>9123</v>
      </c>
      <c r="BM20" s="8">
        <v>10170</v>
      </c>
      <c r="BN20" s="8">
        <v>10643</v>
      </c>
      <c r="BO20" s="8">
        <v>11498</v>
      </c>
      <c r="BP20" s="8">
        <v>8575</v>
      </c>
      <c r="BQ20" s="18">
        <v>10952</v>
      </c>
      <c r="BR20" s="8">
        <v>13471</v>
      </c>
      <c r="BS20" s="8">
        <v>15919</v>
      </c>
      <c r="BT20" s="8">
        <v>19756</v>
      </c>
      <c r="BU20" s="8">
        <v>22713</v>
      </c>
      <c r="BV20" s="8">
        <v>26310</v>
      </c>
      <c r="BW20" s="8">
        <v>29467</v>
      </c>
      <c r="BX20">
        <v>26835</v>
      </c>
    </row>
    <row r="21" spans="1:76">
      <c r="A21" s="18" t="s">
        <v>34</v>
      </c>
      <c r="B21" s="8">
        <v>12182</v>
      </c>
      <c r="C21" s="8">
        <v>10714</v>
      </c>
      <c r="D21" s="8">
        <v>10640</v>
      </c>
      <c r="E21" s="8">
        <v>10182</v>
      </c>
      <c r="F21" s="8">
        <v>11076</v>
      </c>
      <c r="G21" s="8">
        <v>11090</v>
      </c>
      <c r="H21" s="8">
        <v>12015</v>
      </c>
      <c r="I21" s="8">
        <v>11948</v>
      </c>
      <c r="J21" s="8">
        <v>11825</v>
      </c>
      <c r="K21" s="8">
        <v>11469</v>
      </c>
      <c r="L21" s="8">
        <v>12415</v>
      </c>
      <c r="M21" s="8">
        <v>12392</v>
      </c>
      <c r="N21" s="8">
        <v>18351</v>
      </c>
      <c r="O21" s="8">
        <v>12821</v>
      </c>
      <c r="P21" s="18" t="s">
        <v>34</v>
      </c>
      <c r="Q21" s="8">
        <v>13027</v>
      </c>
      <c r="R21" s="8">
        <v>12226</v>
      </c>
      <c r="S21" s="8">
        <v>12978</v>
      </c>
      <c r="T21" s="8">
        <v>13286</v>
      </c>
      <c r="U21" s="8">
        <v>13870</v>
      </c>
      <c r="V21" s="16">
        <v>14156</v>
      </c>
      <c r="W21" s="16">
        <v>14588</v>
      </c>
      <c r="X21" s="16">
        <v>13762</v>
      </c>
      <c r="Y21" s="16">
        <v>12060</v>
      </c>
      <c r="Z21" s="16">
        <v>12353</v>
      </c>
      <c r="AA21" s="16">
        <v>12944</v>
      </c>
      <c r="AB21" s="16">
        <v>11104</v>
      </c>
      <c r="AC21" s="16">
        <v>11560</v>
      </c>
      <c r="AD21" s="16">
        <v>11219</v>
      </c>
      <c r="AE21" s="18" t="s">
        <v>34</v>
      </c>
      <c r="AF21" s="16">
        <v>11003</v>
      </c>
      <c r="AG21" s="16">
        <v>10912</v>
      </c>
      <c r="AH21" s="16">
        <v>10912</v>
      </c>
      <c r="AI21" s="16">
        <v>11586</v>
      </c>
      <c r="AJ21" s="16">
        <v>11303</v>
      </c>
      <c r="AK21" s="16">
        <v>11459</v>
      </c>
      <c r="AL21" s="16">
        <v>10869</v>
      </c>
      <c r="AM21" s="16">
        <v>10523</v>
      </c>
      <c r="AN21" s="16">
        <v>10469</v>
      </c>
      <c r="AO21" s="16">
        <v>9925</v>
      </c>
      <c r="AP21" s="16">
        <v>8984</v>
      </c>
      <c r="AQ21" s="16">
        <v>8230</v>
      </c>
      <c r="AR21" s="16">
        <v>8430</v>
      </c>
      <c r="AS21" s="16">
        <v>8566</v>
      </c>
      <c r="AT21" s="16">
        <v>8467</v>
      </c>
      <c r="AU21" s="16">
        <v>8995</v>
      </c>
      <c r="AV21" s="16">
        <v>9145</v>
      </c>
      <c r="AW21" s="16">
        <v>9255</v>
      </c>
      <c r="AX21" s="16">
        <v>9558</v>
      </c>
      <c r="AY21" s="16">
        <v>10766</v>
      </c>
      <c r="AZ21" s="16">
        <v>13595</v>
      </c>
      <c r="BA21" s="16">
        <v>12803</v>
      </c>
      <c r="BB21" s="18" t="s">
        <v>34</v>
      </c>
      <c r="BC21" s="16">
        <v>12433</v>
      </c>
      <c r="BD21" s="16">
        <v>13886</v>
      </c>
      <c r="BE21" s="16">
        <v>14461</v>
      </c>
      <c r="BF21" s="16">
        <v>10147</v>
      </c>
      <c r="BG21" s="16">
        <v>6602</v>
      </c>
      <c r="BH21" s="16">
        <v>3763</v>
      </c>
      <c r="BI21" s="16">
        <v>4245</v>
      </c>
      <c r="BJ21" s="8">
        <v>4581</v>
      </c>
      <c r="BK21" s="8">
        <v>4984</v>
      </c>
      <c r="BL21" s="8">
        <v>5441</v>
      </c>
      <c r="BM21" s="8">
        <v>6541</v>
      </c>
      <c r="BN21" s="8">
        <v>7435</v>
      </c>
      <c r="BO21" s="8">
        <v>7195</v>
      </c>
      <c r="BP21" s="8">
        <v>4798</v>
      </c>
      <c r="BQ21" s="18">
        <v>5942</v>
      </c>
      <c r="BR21" s="8">
        <v>7236</v>
      </c>
      <c r="BS21" s="8">
        <v>8675</v>
      </c>
      <c r="BT21" s="8">
        <v>10999</v>
      </c>
      <c r="BU21" s="8">
        <v>12711</v>
      </c>
      <c r="BV21" s="8">
        <v>14786</v>
      </c>
      <c r="BW21" s="8">
        <v>16196</v>
      </c>
      <c r="BX21">
        <v>14448</v>
      </c>
    </row>
    <row r="22" spans="1:76">
      <c r="A22" s="18" t="s">
        <v>35</v>
      </c>
      <c r="B22" s="8">
        <v>5219</v>
      </c>
      <c r="C22" s="8">
        <v>6073</v>
      </c>
      <c r="D22" s="8">
        <v>6379</v>
      </c>
      <c r="E22" s="8">
        <v>6073</v>
      </c>
      <c r="F22" s="8">
        <v>6714</v>
      </c>
      <c r="G22" s="8">
        <v>6872</v>
      </c>
      <c r="H22" s="8">
        <v>6815</v>
      </c>
      <c r="I22" s="8">
        <v>7722</v>
      </c>
      <c r="J22" s="8">
        <v>8077</v>
      </c>
      <c r="K22" s="8">
        <v>7875</v>
      </c>
      <c r="L22" s="8">
        <v>9718</v>
      </c>
      <c r="M22" s="8">
        <v>11923</v>
      </c>
      <c r="N22" s="8">
        <v>10962</v>
      </c>
      <c r="O22" s="8">
        <v>12758</v>
      </c>
      <c r="P22" s="18" t="s">
        <v>35</v>
      </c>
      <c r="Q22" s="8">
        <v>12555</v>
      </c>
      <c r="R22" s="8">
        <v>11323</v>
      </c>
      <c r="S22" s="8">
        <v>11799</v>
      </c>
      <c r="T22" s="8">
        <v>12920</v>
      </c>
      <c r="U22" s="8">
        <v>13142</v>
      </c>
      <c r="V22" s="16">
        <v>14477</v>
      </c>
      <c r="W22" s="16">
        <v>15385</v>
      </c>
      <c r="X22" s="16">
        <v>15318</v>
      </c>
      <c r="Y22" s="16">
        <v>15169</v>
      </c>
      <c r="Z22" s="16">
        <v>16204</v>
      </c>
      <c r="AA22" s="16">
        <v>15714</v>
      </c>
      <c r="AB22" s="16">
        <v>13372</v>
      </c>
      <c r="AC22" s="16">
        <v>13627</v>
      </c>
      <c r="AD22" s="16">
        <v>12009</v>
      </c>
      <c r="AE22" s="18" t="s">
        <v>35</v>
      </c>
      <c r="AF22" s="16">
        <v>12846</v>
      </c>
      <c r="AG22" s="16">
        <v>13576</v>
      </c>
      <c r="AH22" s="16">
        <v>14016</v>
      </c>
      <c r="AI22" s="16">
        <v>14987</v>
      </c>
      <c r="AJ22" s="16">
        <v>15512</v>
      </c>
      <c r="AK22" s="16">
        <v>15601</v>
      </c>
      <c r="AL22" s="16">
        <v>12370</v>
      </c>
      <c r="AM22" s="16">
        <v>12099</v>
      </c>
      <c r="AN22" s="16">
        <v>11439</v>
      </c>
      <c r="AO22" s="16">
        <v>11767</v>
      </c>
      <c r="AP22" s="16">
        <v>12456</v>
      </c>
      <c r="AQ22" s="16">
        <v>13479</v>
      </c>
      <c r="AR22" s="16">
        <v>14237</v>
      </c>
      <c r="AS22" s="16">
        <v>13412</v>
      </c>
      <c r="AT22" s="16">
        <v>13719</v>
      </c>
      <c r="AU22" s="16">
        <v>14245</v>
      </c>
      <c r="AV22" s="16">
        <v>15164</v>
      </c>
      <c r="AW22" s="16">
        <v>15363</v>
      </c>
      <c r="AX22" s="16">
        <v>11985</v>
      </c>
      <c r="AY22" s="16">
        <v>11641</v>
      </c>
      <c r="AZ22" s="16">
        <v>18564</v>
      </c>
      <c r="BA22" s="16">
        <v>19005</v>
      </c>
      <c r="BB22" s="18" t="s">
        <v>35</v>
      </c>
      <c r="BC22" s="16">
        <v>17595</v>
      </c>
      <c r="BD22" s="16">
        <v>19366</v>
      </c>
      <c r="BE22" s="16">
        <v>21846</v>
      </c>
      <c r="BF22" s="16">
        <v>15831</v>
      </c>
      <c r="BG22" s="16">
        <v>12070</v>
      </c>
      <c r="BH22" s="16">
        <v>11604</v>
      </c>
      <c r="BI22" s="16">
        <v>12078</v>
      </c>
      <c r="BJ22" s="8">
        <v>12855</v>
      </c>
      <c r="BK22" s="8">
        <v>12914</v>
      </c>
      <c r="BL22" s="8">
        <v>13456</v>
      </c>
      <c r="BM22" s="8">
        <v>15662</v>
      </c>
      <c r="BN22" s="8">
        <v>16175</v>
      </c>
      <c r="BO22" s="8">
        <v>18628</v>
      </c>
      <c r="BP22" s="8">
        <v>9891</v>
      </c>
      <c r="BQ22" s="18">
        <v>12946</v>
      </c>
      <c r="BR22" s="8">
        <v>15495</v>
      </c>
      <c r="BS22" s="8">
        <v>18454</v>
      </c>
      <c r="BT22" s="8">
        <v>22632</v>
      </c>
      <c r="BU22" s="8">
        <v>25389</v>
      </c>
      <c r="BV22" s="8">
        <v>29573</v>
      </c>
      <c r="BW22" s="8">
        <v>34083</v>
      </c>
      <c r="BX22">
        <v>26898</v>
      </c>
    </row>
    <row r="23" spans="1:76">
      <c r="A23" s="18" t="s">
        <v>36</v>
      </c>
      <c r="B23" s="8">
        <v>7288</v>
      </c>
      <c r="C23" s="8">
        <v>8428</v>
      </c>
      <c r="D23" s="8">
        <v>8487</v>
      </c>
      <c r="E23" s="8">
        <v>7338</v>
      </c>
      <c r="F23" s="8">
        <v>8151</v>
      </c>
      <c r="G23" s="8">
        <v>8386</v>
      </c>
      <c r="H23" s="8">
        <v>8317</v>
      </c>
      <c r="I23" s="8">
        <v>8467</v>
      </c>
      <c r="J23" s="8">
        <v>9004</v>
      </c>
      <c r="K23" s="8">
        <v>8949</v>
      </c>
      <c r="L23" s="8">
        <v>9812</v>
      </c>
      <c r="M23" s="8">
        <v>9800</v>
      </c>
      <c r="N23" s="8">
        <v>423</v>
      </c>
      <c r="O23" s="8">
        <v>11817</v>
      </c>
      <c r="P23" s="18" t="s">
        <v>36</v>
      </c>
      <c r="Q23" s="8">
        <v>11709</v>
      </c>
      <c r="R23" s="8">
        <v>10161</v>
      </c>
      <c r="S23" s="8">
        <v>10337</v>
      </c>
      <c r="T23" s="8">
        <v>10643</v>
      </c>
      <c r="U23" s="8">
        <v>10836</v>
      </c>
      <c r="V23" s="16">
        <v>11131</v>
      </c>
      <c r="W23" s="16">
        <v>10548</v>
      </c>
      <c r="X23" s="16">
        <v>10508</v>
      </c>
      <c r="Y23" s="16">
        <v>11437</v>
      </c>
      <c r="Z23" s="16">
        <v>11934</v>
      </c>
      <c r="AA23" s="16">
        <v>11998</v>
      </c>
      <c r="AB23" s="16">
        <v>11963</v>
      </c>
      <c r="AC23" s="16">
        <v>12358</v>
      </c>
      <c r="AD23" s="16">
        <v>11541</v>
      </c>
      <c r="AE23" s="18" t="s">
        <v>36</v>
      </c>
      <c r="AF23" s="16">
        <v>12743</v>
      </c>
      <c r="AG23" s="16">
        <v>12678</v>
      </c>
      <c r="AH23" s="16">
        <v>13384</v>
      </c>
      <c r="AI23" s="16">
        <v>13879</v>
      </c>
      <c r="AJ23" s="16">
        <v>12295</v>
      </c>
      <c r="AK23" s="16">
        <v>12517</v>
      </c>
      <c r="AL23" s="16">
        <v>10586</v>
      </c>
      <c r="AM23" s="16">
        <v>10395</v>
      </c>
      <c r="AN23" s="16">
        <v>11025</v>
      </c>
      <c r="AO23" s="16">
        <v>10930</v>
      </c>
      <c r="AP23" s="16">
        <v>12079</v>
      </c>
      <c r="AQ23" s="16">
        <v>12736</v>
      </c>
      <c r="AR23" s="16">
        <v>13382</v>
      </c>
      <c r="AS23" s="16">
        <v>13658</v>
      </c>
      <c r="AT23" s="16">
        <v>14159</v>
      </c>
      <c r="AU23" s="16">
        <v>15077</v>
      </c>
      <c r="AV23" s="16">
        <v>15396</v>
      </c>
      <c r="AW23" s="16">
        <v>15246</v>
      </c>
      <c r="AX23" s="16">
        <v>14510</v>
      </c>
      <c r="AY23" s="16">
        <v>14642</v>
      </c>
      <c r="AZ23" s="16">
        <v>20286</v>
      </c>
      <c r="BA23" s="16">
        <v>19026</v>
      </c>
      <c r="BB23" s="18" t="s">
        <v>36</v>
      </c>
      <c r="BC23" s="16">
        <v>17116</v>
      </c>
      <c r="BD23" s="16">
        <v>17626</v>
      </c>
      <c r="BE23" s="16">
        <v>20233</v>
      </c>
      <c r="BF23" s="16">
        <v>10751</v>
      </c>
      <c r="BG23" s="16">
        <v>8217</v>
      </c>
      <c r="BH23" s="16">
        <v>7369</v>
      </c>
      <c r="BI23" s="16">
        <v>7452</v>
      </c>
      <c r="BJ23" s="8">
        <v>8659</v>
      </c>
      <c r="BK23" s="8">
        <v>10033</v>
      </c>
      <c r="BL23" s="8">
        <v>11756</v>
      </c>
      <c r="BM23" s="8">
        <v>14265</v>
      </c>
      <c r="BN23" s="8">
        <v>12635</v>
      </c>
      <c r="BO23" s="8">
        <v>15253</v>
      </c>
      <c r="BP23" s="8">
        <v>11485</v>
      </c>
      <c r="BQ23" s="18">
        <v>13440</v>
      </c>
      <c r="BR23" s="8">
        <v>16095</v>
      </c>
      <c r="BS23" s="8">
        <v>19282</v>
      </c>
      <c r="BT23" s="8">
        <v>22064</v>
      </c>
      <c r="BU23" s="8">
        <v>24900</v>
      </c>
      <c r="BV23" s="8">
        <v>28689</v>
      </c>
      <c r="BW23" s="8">
        <v>31902</v>
      </c>
      <c r="BX23">
        <v>24623</v>
      </c>
    </row>
    <row r="24" spans="1:76" s="15" customFormat="1" ht="12.75">
      <c r="A24" s="18" t="s">
        <v>37</v>
      </c>
      <c r="B24" s="8">
        <v>9169</v>
      </c>
      <c r="C24" s="8">
        <v>8574</v>
      </c>
      <c r="D24" s="8">
        <v>10502</v>
      </c>
      <c r="E24" s="8">
        <v>9909</v>
      </c>
      <c r="F24" s="8">
        <v>10817</v>
      </c>
      <c r="G24" s="8">
        <v>10415</v>
      </c>
      <c r="H24" s="8">
        <v>10387</v>
      </c>
      <c r="I24" s="8">
        <v>10461</v>
      </c>
      <c r="J24" s="15">
        <v>9677</v>
      </c>
      <c r="K24" s="8">
        <v>7093</v>
      </c>
      <c r="L24" s="8">
        <v>10807</v>
      </c>
      <c r="M24" s="8">
        <v>12226</v>
      </c>
      <c r="N24" s="15">
        <v>23104</v>
      </c>
      <c r="O24" s="8">
        <v>10939</v>
      </c>
      <c r="P24" s="18" t="s">
        <v>37</v>
      </c>
      <c r="Q24" s="8">
        <v>10277</v>
      </c>
      <c r="R24" s="15">
        <v>194</v>
      </c>
      <c r="S24" s="15">
        <v>111</v>
      </c>
      <c r="T24" s="15">
        <v>197</v>
      </c>
      <c r="U24" s="15">
        <v>89</v>
      </c>
      <c r="V24" s="20">
        <v>201</v>
      </c>
      <c r="W24" s="20">
        <v>202</v>
      </c>
      <c r="X24" s="20">
        <v>273</v>
      </c>
      <c r="Y24" s="20">
        <v>627</v>
      </c>
      <c r="Z24" s="20">
        <v>590</v>
      </c>
      <c r="AA24" s="20">
        <v>384</v>
      </c>
      <c r="AB24" s="20">
        <v>552</v>
      </c>
      <c r="AC24" s="20">
        <v>763</v>
      </c>
      <c r="AD24" s="20">
        <v>811</v>
      </c>
      <c r="AE24" s="18" t="s">
        <v>37</v>
      </c>
      <c r="AF24" s="20">
        <v>833</v>
      </c>
      <c r="AG24" s="20">
        <v>754</v>
      </c>
      <c r="AH24" s="20">
        <v>964</v>
      </c>
      <c r="AI24" s="20">
        <v>1109</v>
      </c>
      <c r="AJ24" s="20">
        <v>122</v>
      </c>
      <c r="AK24" s="20">
        <v>81</v>
      </c>
      <c r="AL24" s="20">
        <v>64</v>
      </c>
      <c r="AM24" s="20">
        <v>67</v>
      </c>
      <c r="AN24" s="20">
        <v>256</v>
      </c>
      <c r="AO24" s="20">
        <v>212</v>
      </c>
      <c r="AP24" s="20">
        <v>204</v>
      </c>
      <c r="AQ24" s="20">
        <v>285</v>
      </c>
      <c r="AR24" s="20">
        <v>337</v>
      </c>
      <c r="AS24" s="20">
        <v>326</v>
      </c>
      <c r="AT24" s="20">
        <v>484</v>
      </c>
      <c r="AU24" s="20">
        <f>924+136</f>
        <v>1060</v>
      </c>
      <c r="AV24" s="20">
        <v>1828</v>
      </c>
      <c r="AW24" s="20">
        <v>1307</v>
      </c>
      <c r="AX24" s="20">
        <v>1575</v>
      </c>
      <c r="AY24" s="20">
        <v>2694</v>
      </c>
      <c r="AZ24" s="20">
        <v>2860</v>
      </c>
      <c r="BA24" s="20">
        <v>1580</v>
      </c>
      <c r="BB24" s="18" t="s">
        <v>37</v>
      </c>
      <c r="BC24" s="20">
        <v>2258</v>
      </c>
      <c r="BD24" s="20">
        <v>2323</v>
      </c>
      <c r="BE24" s="20">
        <v>2196</v>
      </c>
      <c r="BF24" s="20">
        <v>1662</v>
      </c>
      <c r="BG24" s="20">
        <v>1197</v>
      </c>
      <c r="BH24" s="20">
        <v>1348</v>
      </c>
      <c r="BI24" s="20">
        <v>1744</v>
      </c>
      <c r="BJ24" s="15">
        <v>1664</v>
      </c>
      <c r="BK24" s="15">
        <v>1837</v>
      </c>
      <c r="BL24" s="15">
        <v>2296</v>
      </c>
      <c r="BM24" s="15">
        <v>3494</v>
      </c>
      <c r="BN24" s="15">
        <v>4511</v>
      </c>
      <c r="BO24" s="15">
        <v>4421</v>
      </c>
      <c r="BP24" s="15">
        <v>2066</v>
      </c>
      <c r="BQ24" s="18">
        <v>3339</v>
      </c>
      <c r="BR24" s="15">
        <v>5571</v>
      </c>
      <c r="BS24" s="15">
        <v>7382</v>
      </c>
      <c r="BT24" s="15">
        <v>8939</v>
      </c>
      <c r="BU24" s="15">
        <v>9812</v>
      </c>
      <c r="BV24" s="15">
        <v>13327</v>
      </c>
      <c r="BW24" s="15">
        <v>14858</v>
      </c>
      <c r="BX24" s="15">
        <v>13985</v>
      </c>
    </row>
    <row r="25" spans="1:76" s="15" customFormat="1" ht="12.75">
      <c r="A25" s="15" t="s">
        <v>18</v>
      </c>
      <c r="B25" s="8"/>
      <c r="C25" s="8"/>
      <c r="K25" s="8"/>
      <c r="O25" s="8">
        <v>418</v>
      </c>
      <c r="P25" s="15" t="s">
        <v>18</v>
      </c>
      <c r="Q25" s="8">
        <v>276</v>
      </c>
      <c r="AE25" s="15" t="s">
        <v>18</v>
      </c>
      <c r="BB25" s="15" t="s">
        <v>18</v>
      </c>
    </row>
    <row r="26" spans="1:76" s="15" customFormat="1" ht="12.75">
      <c r="A26" s="15" t="s">
        <v>16</v>
      </c>
      <c r="B26" s="8"/>
      <c r="K26" s="8">
        <v>21945</v>
      </c>
      <c r="P26" s="15" t="s">
        <v>16</v>
      </c>
      <c r="AE26" s="15" t="s">
        <v>16</v>
      </c>
      <c r="BB26" s="15" t="s">
        <v>16</v>
      </c>
    </row>
    <row r="27" spans="1:76" s="15" customFormat="1" ht="13.5" thickBot="1">
      <c r="A27" s="9" t="s">
        <v>17</v>
      </c>
      <c r="B27" s="9">
        <v>122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 t="s">
        <v>17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 t="s">
        <v>17</v>
      </c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 t="s">
        <v>17</v>
      </c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</row>
    <row r="29" spans="1:76">
      <c r="AO29" s="8">
        <f>162995-AO4</f>
        <v>0</v>
      </c>
    </row>
  </sheetData>
  <mergeCells count="1">
    <mergeCell ref="A3:BI3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00B050"/>
  </sheetPr>
  <dimension ref="A1:BY27"/>
  <sheetViews>
    <sheetView topLeftCell="BF1" workbookViewId="0">
      <selection activeCell="BX27" sqref="BX27:BY27"/>
    </sheetView>
  </sheetViews>
  <sheetFormatPr defaultColWidth="7.140625" defaultRowHeight="12.75"/>
  <cols>
    <col min="1" max="1" width="14.140625" style="8" customWidth="1"/>
    <col min="2" max="16" width="7.140625" style="8"/>
    <col min="17" max="17" width="14.140625" style="8" customWidth="1"/>
    <col min="18" max="32" width="7.140625" style="8"/>
    <col min="33" max="33" width="14.140625" style="8" customWidth="1"/>
    <col min="34" max="48" width="7.140625" style="8"/>
    <col min="49" max="49" width="14.140625" style="8" customWidth="1"/>
    <col min="50" max="64" width="7.140625" style="8"/>
    <col min="65" max="65" width="14.140625" style="8" customWidth="1"/>
    <col min="66" max="16384" width="7.140625" style="8"/>
  </cols>
  <sheetData>
    <row r="1" spans="1:77" ht="13.5" thickBot="1">
      <c r="A1" s="7" t="s">
        <v>42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Q1" s="7" t="s">
        <v>42</v>
      </c>
      <c r="AG1" s="7" t="s">
        <v>42</v>
      </c>
      <c r="AW1" s="7" t="s">
        <v>42</v>
      </c>
      <c r="BM1" s="7" t="s">
        <v>42</v>
      </c>
    </row>
    <row r="2" spans="1:77" ht="13.5" thickBot="1">
      <c r="A2" s="24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1">
        <v>1956</v>
      </c>
      <c r="N2" s="11">
        <v>1957</v>
      </c>
      <c r="O2" s="11">
        <v>1959</v>
      </c>
      <c r="P2" s="11">
        <v>1960</v>
      </c>
      <c r="Q2" s="24" t="s">
        <v>8</v>
      </c>
      <c r="R2" s="22">
        <v>1961</v>
      </c>
      <c r="S2" s="22">
        <v>1962</v>
      </c>
      <c r="T2" s="22">
        <v>1963</v>
      </c>
      <c r="U2" s="22">
        <v>1964</v>
      </c>
      <c r="V2" s="22">
        <v>1965</v>
      </c>
      <c r="W2" s="22">
        <v>1966</v>
      </c>
      <c r="X2" s="22">
        <v>1967</v>
      </c>
      <c r="Y2" s="22">
        <v>1968</v>
      </c>
      <c r="Z2" s="22">
        <v>1969</v>
      </c>
      <c r="AA2" s="22">
        <v>1970</v>
      </c>
      <c r="AB2" s="22">
        <v>1971</v>
      </c>
      <c r="AC2" s="22">
        <v>1972</v>
      </c>
      <c r="AD2" s="22">
        <v>1973</v>
      </c>
      <c r="AE2" s="22">
        <v>1974</v>
      </c>
      <c r="AF2" s="22">
        <v>1975</v>
      </c>
      <c r="AG2" s="24" t="s">
        <v>8</v>
      </c>
      <c r="AH2" s="22">
        <v>1976</v>
      </c>
      <c r="AI2" s="22">
        <v>1977</v>
      </c>
      <c r="AJ2" s="22">
        <v>1978</v>
      </c>
      <c r="AK2" s="22">
        <v>1979</v>
      </c>
      <c r="AL2" s="22">
        <v>1980</v>
      </c>
      <c r="AM2" s="22">
        <v>1981</v>
      </c>
      <c r="AN2" s="22">
        <v>1982</v>
      </c>
      <c r="AO2" s="22">
        <v>1983</v>
      </c>
      <c r="AP2" s="22">
        <v>1984</v>
      </c>
      <c r="AQ2" s="22">
        <v>1985</v>
      </c>
      <c r="AR2" s="22">
        <v>1986</v>
      </c>
      <c r="AS2" s="22">
        <v>1987</v>
      </c>
      <c r="AT2" s="22">
        <v>1988</v>
      </c>
      <c r="AU2" s="22">
        <v>1989</v>
      </c>
      <c r="AV2" s="24">
        <v>1990</v>
      </c>
      <c r="AW2" s="24" t="s">
        <v>8</v>
      </c>
      <c r="AX2" s="23">
        <v>1991</v>
      </c>
      <c r="AY2" s="22">
        <v>1992</v>
      </c>
      <c r="AZ2" s="22">
        <v>1993</v>
      </c>
      <c r="BA2" s="22">
        <v>1995</v>
      </c>
      <c r="BB2" s="22">
        <v>1996</v>
      </c>
      <c r="BC2" s="22">
        <v>1997</v>
      </c>
      <c r="BD2" s="22">
        <v>1998</v>
      </c>
      <c r="BE2" s="22">
        <v>1999</v>
      </c>
      <c r="BF2" s="22">
        <v>2000</v>
      </c>
      <c r="BG2" s="22">
        <v>2001</v>
      </c>
      <c r="BH2" s="21">
        <v>2002</v>
      </c>
      <c r="BI2" s="23">
        <v>2003</v>
      </c>
      <c r="BJ2" s="21">
        <v>2004</v>
      </c>
      <c r="BK2" s="23">
        <v>2005</v>
      </c>
      <c r="BL2" s="21">
        <v>2006</v>
      </c>
      <c r="BM2" s="24" t="s">
        <v>8</v>
      </c>
      <c r="BN2" s="23">
        <v>2007</v>
      </c>
      <c r="BO2" s="21">
        <v>2008</v>
      </c>
      <c r="BP2" s="23">
        <v>2009</v>
      </c>
      <c r="BQ2" s="23">
        <v>2010</v>
      </c>
      <c r="BR2" s="11">
        <v>2011</v>
      </c>
      <c r="BS2" s="23">
        <v>2012</v>
      </c>
      <c r="BT2" s="11">
        <v>2013</v>
      </c>
      <c r="BU2" s="23">
        <v>2014</v>
      </c>
      <c r="BV2" s="23">
        <v>2015</v>
      </c>
      <c r="BW2" s="23">
        <v>2016</v>
      </c>
      <c r="BX2" s="39">
        <v>2017</v>
      </c>
      <c r="BY2" s="23">
        <v>2018</v>
      </c>
    </row>
    <row r="3" spans="1:77">
      <c r="A3" s="42" t="s">
        <v>13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</row>
    <row r="4" spans="1:77">
      <c r="A4" s="8" t="s">
        <v>10</v>
      </c>
      <c r="B4" s="8">
        <f>+SUM(B6:B24)</f>
        <v>150949</v>
      </c>
      <c r="C4" s="8">
        <f t="shared" ref="C4:P4" si="0">+SUM(C6:C24)</f>
        <v>150973</v>
      </c>
      <c r="D4" s="8">
        <f t="shared" si="0"/>
        <v>157193</v>
      </c>
      <c r="E4" s="8">
        <f t="shared" si="0"/>
        <v>116339</v>
      </c>
      <c r="F4" s="8">
        <f t="shared" si="0"/>
        <v>119741</v>
      </c>
      <c r="G4" s="8">
        <f t="shared" si="0"/>
        <v>118431</v>
      </c>
      <c r="H4" s="8">
        <f t="shared" si="0"/>
        <v>112537</v>
      </c>
      <c r="I4" s="8">
        <f t="shared" si="0"/>
        <v>104870</v>
      </c>
      <c r="J4" s="8">
        <f t="shared" si="0"/>
        <v>95240</v>
      </c>
      <c r="K4" s="8">
        <f t="shared" si="0"/>
        <v>85614</v>
      </c>
      <c r="L4" s="8">
        <f t="shared" si="0"/>
        <v>102944</v>
      </c>
      <c r="M4" s="8">
        <f t="shared" si="0"/>
        <v>115035</v>
      </c>
      <c r="N4" s="8">
        <f t="shared" si="0"/>
        <v>117230</v>
      </c>
      <c r="O4" s="8">
        <f t="shared" si="0"/>
        <v>130794</v>
      </c>
      <c r="P4" s="8">
        <f t="shared" si="0"/>
        <v>130574</v>
      </c>
      <c r="Q4" s="8" t="s">
        <v>10</v>
      </c>
      <c r="R4" s="8">
        <f>+SUM(R6:R24)</f>
        <v>113671</v>
      </c>
      <c r="S4" s="8">
        <f t="shared" ref="S4:AK4" si="1">+SUM(S6:S24)</f>
        <v>115822</v>
      </c>
      <c r="T4" s="8">
        <f t="shared" si="1"/>
        <v>128984</v>
      </c>
      <c r="U4" s="8">
        <f t="shared" si="1"/>
        <v>128815</v>
      </c>
      <c r="V4" s="8">
        <f t="shared" si="1"/>
        <v>152516</v>
      </c>
      <c r="W4" s="8">
        <f t="shared" si="1"/>
        <v>161339</v>
      </c>
      <c r="X4" s="8">
        <f t="shared" si="1"/>
        <v>159248</v>
      </c>
      <c r="Y4" s="8">
        <f t="shared" si="1"/>
        <v>154159</v>
      </c>
      <c r="Z4" s="8">
        <f t="shared" si="1"/>
        <v>157605</v>
      </c>
      <c r="AA4" s="8">
        <f t="shared" si="1"/>
        <v>167742</v>
      </c>
      <c r="AB4" s="8">
        <f t="shared" si="1"/>
        <v>167500</v>
      </c>
      <c r="AC4" s="8">
        <f t="shared" si="1"/>
        <v>169993</v>
      </c>
      <c r="AD4" s="8">
        <f t="shared" si="1"/>
        <v>169739</v>
      </c>
      <c r="AE4" s="8">
        <f t="shared" si="1"/>
        <v>174519</v>
      </c>
      <c r="AF4" s="8">
        <f t="shared" si="1"/>
        <v>185343</v>
      </c>
      <c r="AG4" s="8" t="s">
        <v>10</v>
      </c>
      <c r="AH4" s="8">
        <f t="shared" si="1"/>
        <v>195983</v>
      </c>
      <c r="AI4" s="8">
        <f t="shared" si="1"/>
        <v>205033</v>
      </c>
      <c r="AJ4" s="8">
        <f t="shared" si="1"/>
        <v>213303</v>
      </c>
      <c r="AK4" s="8">
        <f t="shared" si="1"/>
        <v>213966</v>
      </c>
      <c r="AL4" s="16">
        <v>199044</v>
      </c>
      <c r="AM4" s="17">
        <f>+SUM(AM6:AM27)</f>
        <v>180708</v>
      </c>
      <c r="AN4" s="17">
        <f t="shared" ref="AN4:AU4" si="2">+SUM(AN6:AN27)</f>
        <v>180647</v>
      </c>
      <c r="AO4" s="17">
        <f t="shared" si="2"/>
        <v>168364</v>
      </c>
      <c r="AP4" s="17">
        <f t="shared" si="2"/>
        <v>167964</v>
      </c>
      <c r="AQ4" s="17">
        <f t="shared" si="2"/>
        <v>167832</v>
      </c>
      <c r="AR4" s="17">
        <f>+SUM(AR6:AR27)</f>
        <v>174083</v>
      </c>
      <c r="AS4" s="17">
        <f t="shared" si="2"/>
        <v>178212</v>
      </c>
      <c r="AT4" s="31">
        <f t="shared" si="2"/>
        <v>177340</v>
      </c>
      <c r="AU4" s="17">
        <f t="shared" si="2"/>
        <v>187010</v>
      </c>
      <c r="AV4" s="16">
        <v>200530</v>
      </c>
      <c r="AW4" s="8" t="s">
        <v>10</v>
      </c>
      <c r="AX4" s="16">
        <v>198240</v>
      </c>
      <c r="AY4" s="16">
        <v>178289</v>
      </c>
      <c r="AZ4" s="16">
        <v>205658</v>
      </c>
      <c r="BA4" s="16">
        <v>270663</v>
      </c>
      <c r="BB4" s="16">
        <v>268207</v>
      </c>
      <c r="BC4" s="16">
        <v>271841</v>
      </c>
      <c r="BD4" s="16">
        <v>282396</v>
      </c>
      <c r="BE4" s="16">
        <v>295960</v>
      </c>
      <c r="BF4" s="16">
        <v>174821</v>
      </c>
      <c r="BG4" s="16">
        <v>99275</v>
      </c>
      <c r="BH4" s="16">
        <v>75256</v>
      </c>
      <c r="BI4" s="16">
        <v>83000</v>
      </c>
      <c r="BJ4" s="8">
        <f t="shared" ref="BJ4:BP4" si="3">+SUM(BJ6:BJ24)</f>
        <v>91218</v>
      </c>
      <c r="BK4" s="8">
        <f t="shared" si="3"/>
        <v>99683</v>
      </c>
      <c r="BL4" s="8">
        <f t="shared" si="3"/>
        <v>111112</v>
      </c>
      <c r="BM4" s="8" t="s">
        <v>10</v>
      </c>
      <c r="BN4" s="8">
        <f t="shared" si="3"/>
        <v>133467</v>
      </c>
      <c r="BO4" s="8">
        <f t="shared" si="3"/>
        <v>134763</v>
      </c>
      <c r="BP4" s="8">
        <f t="shared" si="3"/>
        <v>141053</v>
      </c>
      <c r="BQ4" s="8">
        <f t="shared" ref="BQ4" si="4">+SUM(BQ6:BQ24)</f>
        <v>76230</v>
      </c>
      <c r="BR4" s="8">
        <f>+SUM(BR6:BR24)</f>
        <v>90567</v>
      </c>
      <c r="BS4" s="8">
        <f t="shared" ref="BS4:BU4" si="5">+SUM(BS6:BS24)</f>
        <v>113966</v>
      </c>
      <c r="BT4" s="8">
        <f t="shared" si="5"/>
        <v>144926</v>
      </c>
      <c r="BU4" s="8">
        <f t="shared" si="5"/>
        <v>183265</v>
      </c>
      <c r="BV4" s="8">
        <f t="shared" ref="BV4" si="6">+SUM(BV6:BV24)</f>
        <v>217599</v>
      </c>
      <c r="BW4" s="8">
        <v>259939</v>
      </c>
      <c r="BX4" s="8">
        <v>298244</v>
      </c>
      <c r="BY4" s="8">
        <v>272320</v>
      </c>
    </row>
    <row r="5" spans="1:77"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</row>
    <row r="6" spans="1:77">
      <c r="A6" s="18" t="s">
        <v>19</v>
      </c>
      <c r="B6" s="15">
        <v>5212</v>
      </c>
      <c r="C6" s="8">
        <v>6720</v>
      </c>
      <c r="D6" s="8">
        <v>7827</v>
      </c>
      <c r="E6" s="8">
        <v>7917</v>
      </c>
      <c r="F6" s="8">
        <v>8295</v>
      </c>
      <c r="G6" s="8">
        <v>7813</v>
      </c>
      <c r="H6" s="8">
        <v>7345</v>
      </c>
      <c r="I6" s="8">
        <v>6824</v>
      </c>
      <c r="J6" s="8">
        <v>5069</v>
      </c>
      <c r="K6" s="8">
        <v>5592</v>
      </c>
      <c r="L6" s="8">
        <v>5811</v>
      </c>
      <c r="M6" s="8">
        <v>6524</v>
      </c>
      <c r="N6" s="8">
        <v>5952</v>
      </c>
      <c r="O6" s="8">
        <v>5465</v>
      </c>
      <c r="P6" s="8">
        <v>5363</v>
      </c>
      <c r="Q6" s="18" t="s">
        <v>19</v>
      </c>
      <c r="R6" s="8">
        <v>4694</v>
      </c>
      <c r="S6" s="8">
        <v>4731</v>
      </c>
      <c r="T6" s="8">
        <v>5109</v>
      </c>
      <c r="U6" s="8">
        <v>8894</v>
      </c>
      <c r="V6" s="16">
        <v>6337</v>
      </c>
      <c r="W6" s="16">
        <v>7079</v>
      </c>
      <c r="X6" s="16">
        <v>7405</v>
      </c>
      <c r="Y6" s="16">
        <v>8233</v>
      </c>
      <c r="Z6" s="16">
        <v>8892</v>
      </c>
      <c r="AA6" s="16">
        <v>10074</v>
      </c>
      <c r="AB6" s="16">
        <v>10295</v>
      </c>
      <c r="AC6" s="16">
        <v>10027</v>
      </c>
      <c r="AD6" s="16">
        <v>9469</v>
      </c>
      <c r="AE6" s="16">
        <v>10114</v>
      </c>
      <c r="AF6" s="16">
        <v>10851</v>
      </c>
      <c r="AG6" s="18" t="s">
        <v>19</v>
      </c>
      <c r="AH6" s="16">
        <v>11375</v>
      </c>
      <c r="AI6" s="16">
        <v>10772</v>
      </c>
      <c r="AJ6" s="16">
        <v>11032</v>
      </c>
      <c r="AK6" s="16">
        <v>11051</v>
      </c>
      <c r="AL6" s="16">
        <v>10189</v>
      </c>
      <c r="AM6" s="16">
        <v>7826</v>
      </c>
      <c r="AN6" s="16">
        <v>8042</v>
      </c>
      <c r="AO6" s="16">
        <v>7609</v>
      </c>
      <c r="AP6" s="16">
        <v>8111</v>
      </c>
      <c r="AQ6" s="16">
        <v>8661</v>
      </c>
      <c r="AR6" s="16">
        <v>8850</v>
      </c>
      <c r="AS6" s="16">
        <v>8886</v>
      </c>
      <c r="AT6" s="16">
        <v>9250</v>
      </c>
      <c r="AU6" s="16">
        <v>9827</v>
      </c>
      <c r="AV6" s="16">
        <v>10588</v>
      </c>
      <c r="AW6" s="18" t="s">
        <v>19</v>
      </c>
      <c r="AX6" s="16">
        <v>10368</v>
      </c>
      <c r="AY6" s="16">
        <v>10687</v>
      </c>
      <c r="AZ6" s="16">
        <v>11535</v>
      </c>
      <c r="BA6" s="16">
        <v>15575</v>
      </c>
      <c r="BB6" s="16">
        <v>17319</v>
      </c>
      <c r="BC6" s="16">
        <v>19062</v>
      </c>
      <c r="BD6" s="16">
        <v>18642</v>
      </c>
      <c r="BE6" s="16">
        <v>18058</v>
      </c>
      <c r="BF6" s="16">
        <v>6309</v>
      </c>
      <c r="BG6" s="16">
        <v>5577</v>
      </c>
      <c r="BH6" s="16">
        <v>5084</v>
      </c>
      <c r="BI6" s="16">
        <v>4911</v>
      </c>
      <c r="BJ6" s="8">
        <v>5571</v>
      </c>
      <c r="BK6" s="8">
        <v>6888</v>
      </c>
      <c r="BL6" s="8">
        <v>8461</v>
      </c>
      <c r="BM6" s="18" t="s">
        <v>19</v>
      </c>
      <c r="BN6" s="8">
        <v>10429</v>
      </c>
      <c r="BO6" s="8">
        <v>8250</v>
      </c>
      <c r="BP6" s="8">
        <v>7869</v>
      </c>
      <c r="BQ6" s="8">
        <v>5679</v>
      </c>
      <c r="BR6" s="18">
        <v>6511</v>
      </c>
      <c r="BS6" s="8">
        <v>8469</v>
      </c>
      <c r="BT6" s="8">
        <v>10719</v>
      </c>
      <c r="BU6" s="8">
        <v>13104</v>
      </c>
      <c r="BV6" s="8">
        <v>15006</v>
      </c>
      <c r="BW6" s="8">
        <v>16551</v>
      </c>
      <c r="BX6" s="8">
        <v>18730</v>
      </c>
      <c r="BY6" s="8">
        <v>15463</v>
      </c>
    </row>
    <row r="7" spans="1:77">
      <c r="A7" s="18" t="s">
        <v>20</v>
      </c>
      <c r="B7" s="15">
        <v>8579</v>
      </c>
      <c r="C7" s="8">
        <v>9885</v>
      </c>
      <c r="D7" s="8">
        <v>10470</v>
      </c>
      <c r="E7" s="8">
        <v>10098</v>
      </c>
      <c r="F7" s="8">
        <v>10366</v>
      </c>
      <c r="G7" s="8">
        <v>10166</v>
      </c>
      <c r="H7" s="8">
        <v>9536</v>
      </c>
      <c r="I7" s="8">
        <v>7612</v>
      </c>
      <c r="J7" s="8">
        <v>6594</v>
      </c>
      <c r="K7" s="8">
        <v>5156</v>
      </c>
      <c r="L7" s="8">
        <v>6297</v>
      </c>
      <c r="M7" s="8">
        <v>6692</v>
      </c>
      <c r="N7" s="8">
        <v>6878</v>
      </c>
      <c r="O7" s="8">
        <v>6428</v>
      </c>
      <c r="P7" s="8">
        <v>6029</v>
      </c>
      <c r="Q7" s="18" t="s">
        <v>20</v>
      </c>
      <c r="R7" s="8">
        <v>4738</v>
      </c>
      <c r="S7" s="8">
        <v>5246</v>
      </c>
      <c r="T7" s="8">
        <v>6023</v>
      </c>
      <c r="U7" s="8">
        <v>6822</v>
      </c>
      <c r="V7" s="16">
        <v>7415</v>
      </c>
      <c r="W7" s="16">
        <v>7948</v>
      </c>
      <c r="X7" s="16">
        <v>7857</v>
      </c>
      <c r="Y7" s="16">
        <v>8078</v>
      </c>
      <c r="Z7" s="16">
        <v>8664</v>
      </c>
      <c r="AA7" s="16">
        <v>9358</v>
      </c>
      <c r="AB7" s="16">
        <v>9979</v>
      </c>
      <c r="AC7" s="16">
        <v>10497</v>
      </c>
      <c r="AD7" s="16">
        <v>10311</v>
      </c>
      <c r="AE7" s="16">
        <v>10944</v>
      </c>
      <c r="AF7" s="16">
        <v>11133</v>
      </c>
      <c r="AG7" s="18" t="s">
        <v>20</v>
      </c>
      <c r="AH7" s="16">
        <v>12062</v>
      </c>
      <c r="AI7" s="16">
        <v>11526</v>
      </c>
      <c r="AJ7" s="16">
        <v>11889</v>
      </c>
      <c r="AK7" s="16">
        <v>11940</v>
      </c>
      <c r="AL7" s="16">
        <v>11650</v>
      </c>
      <c r="AM7" s="16">
        <v>10909</v>
      </c>
      <c r="AN7" s="16">
        <v>11351</v>
      </c>
      <c r="AO7" s="16">
        <v>11072</v>
      </c>
      <c r="AP7" s="16">
        <v>11029</v>
      </c>
      <c r="AQ7" s="16">
        <v>11403</v>
      </c>
      <c r="AR7" s="16">
        <v>11756</v>
      </c>
      <c r="AS7" s="16">
        <v>12158</v>
      </c>
      <c r="AT7" s="16">
        <v>12357</v>
      </c>
      <c r="AU7" s="16">
        <v>12363</v>
      </c>
      <c r="AV7" s="16">
        <v>12667</v>
      </c>
      <c r="AW7" s="18" t="s">
        <v>20</v>
      </c>
      <c r="AX7" s="16">
        <v>11206</v>
      </c>
      <c r="AY7" s="16">
        <v>11116</v>
      </c>
      <c r="AZ7" s="16">
        <v>12661</v>
      </c>
      <c r="BA7" s="16">
        <v>16920</v>
      </c>
      <c r="BB7" s="16">
        <v>15965</v>
      </c>
      <c r="BC7" s="16">
        <v>16093</v>
      </c>
      <c r="BD7" s="16">
        <v>16157</v>
      </c>
      <c r="BE7" s="16">
        <v>16237</v>
      </c>
      <c r="BF7" s="16">
        <v>3407</v>
      </c>
      <c r="BG7" s="16">
        <v>2419</v>
      </c>
      <c r="BH7" s="16">
        <v>1816</v>
      </c>
      <c r="BI7" s="16">
        <v>1740</v>
      </c>
      <c r="BJ7" s="8">
        <v>2049</v>
      </c>
      <c r="BK7" s="8">
        <v>2464</v>
      </c>
      <c r="BL7" s="8">
        <v>3235</v>
      </c>
      <c r="BM7" s="18" t="s">
        <v>20</v>
      </c>
      <c r="BN7" s="8">
        <v>4164</v>
      </c>
      <c r="BO7" s="8">
        <v>4165</v>
      </c>
      <c r="BP7" s="8">
        <v>4919</v>
      </c>
      <c r="BQ7" s="8">
        <v>4063</v>
      </c>
      <c r="BR7" s="18">
        <v>4769</v>
      </c>
      <c r="BS7" s="8">
        <v>5831</v>
      </c>
      <c r="BT7" s="8">
        <v>7296</v>
      </c>
      <c r="BU7" s="8">
        <v>9166</v>
      </c>
      <c r="BV7" s="8">
        <v>10831</v>
      </c>
      <c r="BW7" s="8">
        <v>11827</v>
      </c>
      <c r="BX7" s="8">
        <v>12128</v>
      </c>
      <c r="BY7" s="8">
        <v>9979</v>
      </c>
    </row>
    <row r="8" spans="1:77">
      <c r="A8" s="18" t="s">
        <v>21</v>
      </c>
      <c r="B8" s="15">
        <v>12349</v>
      </c>
      <c r="C8" s="8">
        <v>12679</v>
      </c>
      <c r="D8" s="8">
        <v>12254</v>
      </c>
      <c r="E8" s="8">
        <v>11433</v>
      </c>
      <c r="F8" s="8">
        <v>11422</v>
      </c>
      <c r="G8" s="8">
        <v>11260</v>
      </c>
      <c r="H8" s="8">
        <v>9222</v>
      </c>
      <c r="I8" s="8">
        <v>8751</v>
      </c>
      <c r="J8" s="8">
        <v>8803</v>
      </c>
      <c r="K8" s="8">
        <v>7347</v>
      </c>
      <c r="L8" s="8">
        <v>9317</v>
      </c>
      <c r="M8" s="8">
        <v>9819</v>
      </c>
      <c r="N8" s="8">
        <v>9616</v>
      </c>
      <c r="O8" s="8">
        <v>10089</v>
      </c>
      <c r="P8" s="8">
        <v>9684</v>
      </c>
      <c r="Q8" s="18" t="s">
        <v>21</v>
      </c>
      <c r="R8" s="8">
        <v>8170</v>
      </c>
      <c r="S8" s="8">
        <v>8166</v>
      </c>
      <c r="T8" s="8">
        <v>9111</v>
      </c>
      <c r="U8" s="8">
        <v>9638</v>
      </c>
      <c r="V8" s="16">
        <v>10056</v>
      </c>
      <c r="W8" s="16">
        <v>10362</v>
      </c>
      <c r="X8" s="16">
        <v>10327</v>
      </c>
      <c r="Y8" s="16">
        <v>10347</v>
      </c>
      <c r="Z8" s="16">
        <v>10720</v>
      </c>
      <c r="AA8" s="16">
        <v>10748</v>
      </c>
      <c r="AB8" s="16">
        <v>10955</v>
      </c>
      <c r="AC8" s="16">
        <v>11307</v>
      </c>
      <c r="AD8" s="16">
        <v>11812</v>
      </c>
      <c r="AE8" s="16">
        <v>12514</v>
      </c>
      <c r="AF8" s="16">
        <v>13271</v>
      </c>
      <c r="AG8" s="18" t="s">
        <v>21</v>
      </c>
      <c r="AH8" s="16">
        <v>13421</v>
      </c>
      <c r="AI8" s="16">
        <v>13787</v>
      </c>
      <c r="AJ8" s="16">
        <v>14020</v>
      </c>
      <c r="AK8" s="16">
        <v>13587</v>
      </c>
      <c r="AL8" s="16">
        <v>12768</v>
      </c>
      <c r="AM8" s="16">
        <v>13074</v>
      </c>
      <c r="AN8" s="16">
        <v>13650</v>
      </c>
      <c r="AO8" s="16">
        <v>13436</v>
      </c>
      <c r="AP8" s="16">
        <v>13947</v>
      </c>
      <c r="AQ8" s="16">
        <v>14561</v>
      </c>
      <c r="AR8" s="16">
        <v>15059</v>
      </c>
      <c r="AS8" s="16">
        <v>14822</v>
      </c>
      <c r="AT8" s="16">
        <v>14963</v>
      </c>
      <c r="AU8" s="16">
        <v>15233</v>
      </c>
      <c r="AV8" s="16">
        <v>16438</v>
      </c>
      <c r="AW8" s="18" t="s">
        <v>21</v>
      </c>
      <c r="AX8" s="16">
        <v>16828</v>
      </c>
      <c r="AY8" s="16">
        <v>17183</v>
      </c>
      <c r="AZ8" s="16">
        <v>16484</v>
      </c>
      <c r="BA8" s="16">
        <v>20929</v>
      </c>
      <c r="BB8" s="16">
        <v>21839</v>
      </c>
      <c r="BC8" s="16">
        <v>23386</v>
      </c>
      <c r="BD8" s="16">
        <v>25329</v>
      </c>
      <c r="BE8" s="16">
        <v>28698</v>
      </c>
      <c r="BF8" s="16">
        <v>23048</v>
      </c>
      <c r="BG8" s="16">
        <v>16308</v>
      </c>
      <c r="BH8" s="16">
        <v>13306</v>
      </c>
      <c r="BI8" s="16">
        <v>14645</v>
      </c>
      <c r="BJ8" s="8">
        <v>14971</v>
      </c>
      <c r="BK8" s="8">
        <v>15293</v>
      </c>
      <c r="BL8" s="8">
        <v>16877</v>
      </c>
      <c r="BM8" s="18" t="s">
        <v>21</v>
      </c>
      <c r="BN8" s="8">
        <v>20169</v>
      </c>
      <c r="BO8" s="8">
        <v>21780</v>
      </c>
      <c r="BP8" s="8">
        <v>24572</v>
      </c>
      <c r="BQ8" s="8">
        <v>11053</v>
      </c>
      <c r="BR8" s="18">
        <v>14034</v>
      </c>
      <c r="BS8" s="8">
        <v>17061</v>
      </c>
      <c r="BT8" s="8">
        <v>20905</v>
      </c>
      <c r="BU8" s="8">
        <v>23967</v>
      </c>
      <c r="BV8" s="8">
        <v>28430</v>
      </c>
      <c r="BW8" s="8">
        <v>35839</v>
      </c>
      <c r="BX8" s="8">
        <v>41817</v>
      </c>
      <c r="BY8" s="8">
        <v>44988</v>
      </c>
    </row>
    <row r="9" spans="1:77">
      <c r="A9" s="18" t="s">
        <v>22</v>
      </c>
      <c r="B9" s="15">
        <v>2680</v>
      </c>
      <c r="C9" s="8">
        <v>2403</v>
      </c>
      <c r="D9" s="8">
        <v>2645</v>
      </c>
      <c r="E9" s="8">
        <v>2573</v>
      </c>
      <c r="F9" s="8">
        <v>2794</v>
      </c>
      <c r="G9" s="8">
        <v>2915</v>
      </c>
      <c r="H9" s="8">
        <v>896</v>
      </c>
      <c r="I9" s="8">
        <v>857</v>
      </c>
      <c r="J9" s="8">
        <v>787</v>
      </c>
      <c r="K9" s="8">
        <v>842</v>
      </c>
      <c r="L9" s="8">
        <v>878</v>
      </c>
      <c r="M9" s="8">
        <v>928</v>
      </c>
      <c r="N9" s="8">
        <v>983</v>
      </c>
      <c r="O9" s="8">
        <v>1130</v>
      </c>
      <c r="P9" s="8">
        <v>1295</v>
      </c>
      <c r="Q9" s="18" t="s">
        <v>22</v>
      </c>
      <c r="R9" s="8">
        <v>1340</v>
      </c>
      <c r="S9" s="8">
        <v>1531</v>
      </c>
      <c r="T9" s="8">
        <v>1019</v>
      </c>
      <c r="U9" s="8">
        <v>1183</v>
      </c>
      <c r="V9" s="16">
        <v>1512</v>
      </c>
      <c r="W9" s="16">
        <v>1746</v>
      </c>
      <c r="X9" s="16">
        <v>1843</v>
      </c>
      <c r="Y9" s="16">
        <v>1616</v>
      </c>
      <c r="Z9" s="16">
        <v>1834</v>
      </c>
      <c r="AA9" s="16">
        <v>2034</v>
      </c>
      <c r="AB9" s="16">
        <v>2008</v>
      </c>
      <c r="AC9" s="16">
        <v>2241</v>
      </c>
      <c r="AD9" s="16">
        <v>2386</v>
      </c>
      <c r="AE9" s="16">
        <v>2417</v>
      </c>
      <c r="AF9" s="16">
        <v>2495</v>
      </c>
      <c r="AG9" s="18" t="s">
        <v>22</v>
      </c>
      <c r="AH9" s="16">
        <v>2548</v>
      </c>
      <c r="AI9" s="16">
        <v>2643</v>
      </c>
      <c r="AJ9" s="16">
        <v>2795</v>
      </c>
      <c r="AK9" s="16">
        <v>2873</v>
      </c>
      <c r="AL9" s="16">
        <v>2514</v>
      </c>
      <c r="AM9" s="16">
        <v>2349</v>
      </c>
      <c r="AN9" s="16">
        <v>2531</v>
      </c>
      <c r="AO9" s="16">
        <v>2741</v>
      </c>
      <c r="AP9" s="16">
        <v>2687</v>
      </c>
      <c r="AQ9" s="16">
        <v>2419</v>
      </c>
      <c r="AR9" s="16">
        <v>2421</v>
      </c>
      <c r="AS9" s="16">
        <v>2452</v>
      </c>
      <c r="AT9" s="16">
        <v>2582</v>
      </c>
      <c r="AU9" s="16">
        <v>2779</v>
      </c>
      <c r="AV9" s="16">
        <v>3160</v>
      </c>
      <c r="AW9" s="18" t="s">
        <v>22</v>
      </c>
      <c r="AX9" s="16">
        <v>3559</v>
      </c>
      <c r="AY9" s="16">
        <v>3954</v>
      </c>
      <c r="AZ9" s="16">
        <v>4398</v>
      </c>
      <c r="BA9" s="16">
        <v>5516</v>
      </c>
      <c r="BB9" s="16">
        <v>5375</v>
      </c>
      <c r="BC9" s="16">
        <v>4833</v>
      </c>
      <c r="BD9" s="16">
        <v>4896</v>
      </c>
      <c r="BE9" s="16">
        <v>5497</v>
      </c>
      <c r="BF9" s="16">
        <v>4358</v>
      </c>
      <c r="BG9" s="16">
        <v>1148</v>
      </c>
      <c r="BH9" s="16">
        <v>356</v>
      </c>
      <c r="BI9" s="16">
        <v>393</v>
      </c>
      <c r="BJ9" s="8">
        <v>560</v>
      </c>
      <c r="BK9" s="8">
        <v>678</v>
      </c>
      <c r="BL9" s="8">
        <v>877</v>
      </c>
      <c r="BM9" s="18" t="s">
        <v>22</v>
      </c>
      <c r="BN9" s="8">
        <v>1164</v>
      </c>
      <c r="BO9" s="8">
        <v>1404</v>
      </c>
      <c r="BP9" s="8">
        <v>1572</v>
      </c>
      <c r="BQ9" s="8">
        <v>1439</v>
      </c>
      <c r="BR9" s="18">
        <v>1625</v>
      </c>
      <c r="BS9" s="8">
        <v>2113</v>
      </c>
      <c r="BT9" s="8">
        <v>2602</v>
      </c>
      <c r="BU9" s="8">
        <v>3229</v>
      </c>
      <c r="BV9" s="8">
        <v>3792</v>
      </c>
      <c r="BW9" s="8">
        <v>4544</v>
      </c>
      <c r="BX9" s="8">
        <v>5093</v>
      </c>
      <c r="BY9" s="8">
        <v>4038</v>
      </c>
    </row>
    <row r="10" spans="1:77">
      <c r="A10" s="18" t="s">
        <v>23</v>
      </c>
      <c r="B10" s="15">
        <v>1321</v>
      </c>
      <c r="C10" s="8">
        <v>1336</v>
      </c>
      <c r="D10" s="8">
        <v>1499</v>
      </c>
      <c r="E10" s="8">
        <v>1692</v>
      </c>
      <c r="F10" s="8">
        <v>1809</v>
      </c>
      <c r="G10" s="8">
        <v>1813</v>
      </c>
      <c r="H10" s="8">
        <v>1710</v>
      </c>
      <c r="I10" s="8">
        <v>1382</v>
      </c>
      <c r="J10" s="8">
        <v>705</v>
      </c>
      <c r="K10" s="8">
        <v>873</v>
      </c>
      <c r="L10" s="8">
        <v>885</v>
      </c>
      <c r="M10" s="8">
        <v>1003</v>
      </c>
      <c r="N10" s="8">
        <v>1180</v>
      </c>
      <c r="O10" s="8">
        <v>1731</v>
      </c>
      <c r="P10" s="8">
        <v>2257</v>
      </c>
      <c r="Q10" s="18" t="s">
        <v>23</v>
      </c>
      <c r="R10" s="8">
        <v>2134</v>
      </c>
      <c r="S10" s="8">
        <v>2292</v>
      </c>
      <c r="T10" s="8">
        <v>2707</v>
      </c>
      <c r="U10" s="8">
        <v>3282</v>
      </c>
      <c r="V10" s="16">
        <v>4004</v>
      </c>
      <c r="W10" s="16">
        <v>4548</v>
      </c>
      <c r="X10" s="16">
        <v>4355</v>
      </c>
      <c r="Y10" s="16">
        <v>4313</v>
      </c>
      <c r="Z10" s="16">
        <v>4693</v>
      </c>
      <c r="AA10" s="16">
        <v>5221</v>
      </c>
      <c r="AB10" s="16">
        <v>4192</v>
      </c>
      <c r="AC10" s="16">
        <v>4483</v>
      </c>
      <c r="AD10" s="16">
        <v>4741</v>
      </c>
      <c r="AE10" s="16">
        <v>5158</v>
      </c>
      <c r="AF10" s="16">
        <v>5278</v>
      </c>
      <c r="AG10" s="18" t="s">
        <v>23</v>
      </c>
      <c r="AH10" s="16">
        <v>5712</v>
      </c>
      <c r="AI10" s="16">
        <v>6088</v>
      </c>
      <c r="AJ10" s="16">
        <v>6304</v>
      </c>
      <c r="AK10" s="16">
        <v>6278</v>
      </c>
      <c r="AL10" s="16">
        <v>6309</v>
      </c>
      <c r="AM10" s="16">
        <v>5095</v>
      </c>
      <c r="AN10" s="16">
        <v>4758</v>
      </c>
      <c r="AO10" s="16">
        <v>3809</v>
      </c>
      <c r="AP10" s="16">
        <v>3574</v>
      </c>
      <c r="AQ10" s="16">
        <v>3529</v>
      </c>
      <c r="AR10" s="16">
        <v>3537</v>
      </c>
      <c r="AS10" s="16">
        <v>3806</v>
      </c>
      <c r="AT10" s="16">
        <v>4055</v>
      </c>
      <c r="AU10" s="16">
        <v>4340</v>
      </c>
      <c r="AV10" s="16">
        <v>4631</v>
      </c>
      <c r="AW10" s="18" t="s">
        <v>23</v>
      </c>
      <c r="AX10" s="16">
        <v>5203</v>
      </c>
      <c r="AY10" s="16">
        <v>5527</v>
      </c>
      <c r="AZ10" s="16">
        <v>6471</v>
      </c>
      <c r="BA10" s="16">
        <v>8115</v>
      </c>
      <c r="BB10" s="16">
        <v>6865</v>
      </c>
      <c r="BC10" s="16">
        <v>7206</v>
      </c>
      <c r="BD10" s="16">
        <v>8604</v>
      </c>
      <c r="BE10" s="16">
        <v>7625</v>
      </c>
      <c r="BF10" s="16">
        <v>2121</v>
      </c>
      <c r="BG10" s="16">
        <v>1533</v>
      </c>
      <c r="BH10" s="16">
        <v>1893</v>
      </c>
      <c r="BI10" s="16">
        <v>2415</v>
      </c>
      <c r="BJ10" s="8">
        <v>2817</v>
      </c>
      <c r="BK10" s="8">
        <v>2812</v>
      </c>
      <c r="BL10" s="8">
        <v>2814</v>
      </c>
      <c r="BM10" s="18" t="s">
        <v>23</v>
      </c>
      <c r="BN10" s="8">
        <v>3295</v>
      </c>
      <c r="BO10" s="8">
        <v>3965</v>
      </c>
      <c r="BP10" s="8">
        <v>3359</v>
      </c>
      <c r="BQ10" s="8">
        <v>1040</v>
      </c>
      <c r="BR10" s="18">
        <v>1339</v>
      </c>
      <c r="BS10" s="8">
        <v>2016</v>
      </c>
      <c r="BT10" s="8">
        <v>2799</v>
      </c>
      <c r="BU10" s="8">
        <v>3940</v>
      </c>
      <c r="BV10" s="8">
        <v>5047</v>
      </c>
      <c r="BW10" s="8">
        <v>6242</v>
      </c>
      <c r="BX10" s="8">
        <v>7599</v>
      </c>
      <c r="BY10" s="8">
        <v>6930</v>
      </c>
    </row>
    <row r="11" spans="1:77">
      <c r="A11" s="18" t="s">
        <v>24</v>
      </c>
      <c r="B11" s="15">
        <v>936</v>
      </c>
      <c r="C11" s="8">
        <v>926</v>
      </c>
      <c r="D11" s="8">
        <v>1041</v>
      </c>
      <c r="E11" s="8">
        <v>1222</v>
      </c>
      <c r="F11" s="8">
        <v>1288</v>
      </c>
      <c r="G11" s="8">
        <v>1242</v>
      </c>
      <c r="H11" s="8">
        <v>1098</v>
      </c>
      <c r="I11" s="8">
        <v>1021</v>
      </c>
      <c r="J11" s="8">
        <v>719</v>
      </c>
      <c r="K11" s="8">
        <v>691</v>
      </c>
      <c r="L11" s="8">
        <v>753</v>
      </c>
      <c r="M11" s="8">
        <v>735</v>
      </c>
      <c r="N11" s="8">
        <v>777</v>
      </c>
      <c r="O11" s="8">
        <v>859</v>
      </c>
      <c r="P11" s="8">
        <v>1038</v>
      </c>
      <c r="Q11" s="18" t="s">
        <v>24</v>
      </c>
      <c r="R11" s="8">
        <v>1094</v>
      </c>
      <c r="S11" s="8">
        <v>1202</v>
      </c>
      <c r="T11" s="8">
        <v>1394</v>
      </c>
      <c r="U11" s="8">
        <v>1534</v>
      </c>
      <c r="V11" s="16">
        <v>1799</v>
      </c>
      <c r="W11" s="16">
        <v>1867</v>
      </c>
      <c r="X11" s="16">
        <v>1904</v>
      </c>
      <c r="Y11" s="16">
        <v>1602</v>
      </c>
      <c r="Z11" s="16">
        <v>1898</v>
      </c>
      <c r="AA11" s="16">
        <v>2195</v>
      </c>
      <c r="AB11" s="16">
        <v>2049</v>
      </c>
      <c r="AC11" s="16">
        <v>2290</v>
      </c>
      <c r="AD11" s="16">
        <v>2528</v>
      </c>
      <c r="AE11" s="16">
        <v>2706</v>
      </c>
      <c r="AF11" s="16">
        <v>2920</v>
      </c>
      <c r="AG11" s="18" t="s">
        <v>24</v>
      </c>
      <c r="AH11" s="16">
        <v>3157</v>
      </c>
      <c r="AI11" s="16">
        <v>3447</v>
      </c>
      <c r="AJ11" s="16">
        <v>3540</v>
      </c>
      <c r="AK11" s="16">
        <v>3585</v>
      </c>
      <c r="AL11" s="16">
        <v>3277</v>
      </c>
      <c r="AM11" s="16">
        <v>3279</v>
      </c>
      <c r="AN11" s="16">
        <v>3509</v>
      </c>
      <c r="AO11" s="16">
        <v>3491</v>
      </c>
      <c r="AP11" s="16">
        <v>2970</v>
      </c>
      <c r="AQ11" s="16">
        <v>2372</v>
      </c>
      <c r="AR11" s="16">
        <v>2508</v>
      </c>
      <c r="AS11" s="16">
        <v>2663</v>
      </c>
      <c r="AT11" s="16">
        <v>2773</v>
      </c>
      <c r="AU11" s="16">
        <v>2835</v>
      </c>
      <c r="AV11" s="16">
        <v>3156</v>
      </c>
      <c r="AW11" s="18" t="s">
        <v>24</v>
      </c>
      <c r="AX11" s="16">
        <v>3513</v>
      </c>
      <c r="AY11" s="16">
        <v>3810</v>
      </c>
      <c r="AZ11" s="16">
        <v>4322</v>
      </c>
      <c r="BA11" s="16">
        <v>5750</v>
      </c>
      <c r="BB11" s="16">
        <v>5388</v>
      </c>
      <c r="BC11" s="16">
        <v>5170</v>
      </c>
      <c r="BD11" s="16">
        <v>5824</v>
      </c>
      <c r="BE11" s="16">
        <v>6044</v>
      </c>
      <c r="BF11" s="16">
        <v>1734</v>
      </c>
      <c r="BG11" s="16">
        <v>1260</v>
      </c>
      <c r="BH11" s="16">
        <v>880</v>
      </c>
      <c r="BI11" s="16">
        <v>984</v>
      </c>
      <c r="BJ11" s="8">
        <v>1223</v>
      </c>
      <c r="BK11" s="8">
        <v>1416</v>
      </c>
      <c r="BL11" s="8">
        <v>1532</v>
      </c>
      <c r="BM11" s="18" t="s">
        <v>24</v>
      </c>
      <c r="BN11" s="8">
        <v>1931</v>
      </c>
      <c r="BO11" s="8">
        <v>2226</v>
      </c>
      <c r="BP11" s="8">
        <v>1883</v>
      </c>
      <c r="BQ11" s="8">
        <v>986</v>
      </c>
      <c r="BR11" s="18">
        <v>1108</v>
      </c>
      <c r="BS11" s="8">
        <v>1412</v>
      </c>
      <c r="BT11" s="8">
        <v>1769</v>
      </c>
      <c r="BU11" s="8">
        <v>2299</v>
      </c>
      <c r="BV11" s="8">
        <v>2889</v>
      </c>
      <c r="BW11" s="8">
        <v>3539</v>
      </c>
      <c r="BX11" s="8">
        <v>4085</v>
      </c>
      <c r="BY11" s="8">
        <v>3310</v>
      </c>
    </row>
    <row r="12" spans="1:77">
      <c r="A12" s="18" t="s">
        <v>25</v>
      </c>
      <c r="B12" s="15">
        <v>2397</v>
      </c>
      <c r="C12" s="8">
        <v>2169</v>
      </c>
      <c r="D12" s="8">
        <v>2592</v>
      </c>
      <c r="E12" s="8">
        <v>2617</v>
      </c>
      <c r="F12" s="8">
        <v>2800</v>
      </c>
      <c r="G12" s="8">
        <v>2941</v>
      </c>
      <c r="H12" s="8">
        <v>2872</v>
      </c>
      <c r="I12" s="8">
        <v>2577</v>
      </c>
      <c r="J12" s="8">
        <v>1982</v>
      </c>
      <c r="K12" s="8">
        <v>1597</v>
      </c>
      <c r="L12" s="8">
        <v>2820</v>
      </c>
      <c r="M12" s="8">
        <v>3350</v>
      </c>
      <c r="O12" s="8">
        <v>4888</v>
      </c>
      <c r="P12" s="8">
        <v>4780</v>
      </c>
      <c r="Q12" s="18" t="s">
        <v>25</v>
      </c>
      <c r="R12" s="8">
        <v>4076</v>
      </c>
      <c r="S12" s="8">
        <v>4491</v>
      </c>
      <c r="T12" s="8">
        <v>4931</v>
      </c>
      <c r="U12" s="8">
        <v>5601</v>
      </c>
      <c r="V12" s="16">
        <v>6144</v>
      </c>
      <c r="W12" s="16">
        <v>6661</v>
      </c>
      <c r="X12" s="16">
        <v>6708</v>
      </c>
      <c r="Y12" s="16">
        <v>6545</v>
      </c>
      <c r="Z12" s="16">
        <v>7255</v>
      </c>
      <c r="AA12" s="16">
        <v>7346</v>
      </c>
      <c r="AB12" s="16">
        <v>7290</v>
      </c>
      <c r="AC12" s="16">
        <v>6850</v>
      </c>
      <c r="AD12" s="16">
        <v>5787</v>
      </c>
      <c r="AE12" s="16">
        <v>6259</v>
      </c>
      <c r="AF12" s="16">
        <v>6982</v>
      </c>
      <c r="AG12" s="18" t="s">
        <v>25</v>
      </c>
      <c r="AH12" s="16">
        <v>7347</v>
      </c>
      <c r="AI12" s="16">
        <v>7434</v>
      </c>
      <c r="AJ12" s="16">
        <v>7760</v>
      </c>
      <c r="AK12" s="16">
        <v>7722</v>
      </c>
      <c r="AL12" s="16">
        <v>6520</v>
      </c>
      <c r="AM12" s="16">
        <v>5563</v>
      </c>
      <c r="AN12" s="16">
        <v>5377</v>
      </c>
      <c r="AO12" s="16">
        <v>5488</v>
      </c>
      <c r="AP12" s="16">
        <v>5910</v>
      </c>
      <c r="AQ12" s="16">
        <v>6194</v>
      </c>
      <c r="AR12" s="16">
        <v>6396</v>
      </c>
      <c r="AS12" s="16">
        <v>6261</v>
      </c>
      <c r="AT12" s="16">
        <v>6367</v>
      </c>
      <c r="AU12" s="16">
        <v>6844</v>
      </c>
      <c r="AV12" s="16">
        <v>7510</v>
      </c>
      <c r="AW12" s="18" t="s">
        <v>25</v>
      </c>
      <c r="AX12" s="16">
        <v>7412</v>
      </c>
      <c r="AY12" s="16">
        <v>7292</v>
      </c>
      <c r="AZ12" s="16">
        <v>7296</v>
      </c>
      <c r="BA12" s="16">
        <v>10458</v>
      </c>
      <c r="BB12" s="16">
        <v>10570</v>
      </c>
      <c r="BC12" s="16">
        <v>10601</v>
      </c>
      <c r="BD12" s="16">
        <v>10493</v>
      </c>
      <c r="BE12" s="16">
        <v>11021</v>
      </c>
      <c r="BF12" s="16">
        <v>2669</v>
      </c>
      <c r="BG12" s="16">
        <v>2063</v>
      </c>
      <c r="BH12" s="16">
        <v>1864</v>
      </c>
      <c r="BI12" s="16">
        <v>2291</v>
      </c>
      <c r="BJ12" s="8">
        <v>2590</v>
      </c>
      <c r="BK12" s="8">
        <v>3124</v>
      </c>
      <c r="BL12" s="8">
        <v>3733</v>
      </c>
      <c r="BM12" s="18" t="s">
        <v>25</v>
      </c>
      <c r="BN12" s="8">
        <v>4690</v>
      </c>
      <c r="BO12" s="8">
        <v>3190</v>
      </c>
      <c r="BP12" s="8">
        <v>3380</v>
      </c>
      <c r="BQ12" s="8">
        <v>2424</v>
      </c>
      <c r="BR12" s="18">
        <v>2863</v>
      </c>
      <c r="BS12" s="8">
        <v>3685</v>
      </c>
      <c r="BT12" s="8">
        <v>4536</v>
      </c>
      <c r="BU12" s="8">
        <v>6019</v>
      </c>
      <c r="BV12" s="8">
        <v>7518</v>
      </c>
      <c r="BW12" s="8">
        <v>9351</v>
      </c>
      <c r="BX12" s="8">
        <v>10598</v>
      </c>
      <c r="BY12" s="8">
        <v>7884</v>
      </c>
    </row>
    <row r="13" spans="1:77">
      <c r="A13" s="18" t="s">
        <v>26</v>
      </c>
      <c r="B13" s="15">
        <v>3114</v>
      </c>
      <c r="C13" s="8">
        <v>3424</v>
      </c>
      <c r="D13" s="8">
        <v>3749</v>
      </c>
      <c r="E13" s="8">
        <v>3525</v>
      </c>
      <c r="F13" s="8">
        <v>3725</v>
      </c>
      <c r="G13" s="8">
        <v>3617</v>
      </c>
      <c r="H13" s="8">
        <v>3552</v>
      </c>
      <c r="I13" s="8">
        <v>3170</v>
      </c>
      <c r="J13" s="8">
        <v>2667</v>
      </c>
      <c r="K13" s="8">
        <v>2500</v>
      </c>
      <c r="L13" s="8">
        <v>2827</v>
      </c>
      <c r="M13" s="8">
        <v>3856</v>
      </c>
      <c r="N13" s="8">
        <v>6464</v>
      </c>
      <c r="O13" s="8">
        <v>4820</v>
      </c>
      <c r="P13" s="8">
        <v>5018</v>
      </c>
      <c r="Q13" s="18" t="s">
        <v>26</v>
      </c>
      <c r="R13" s="8">
        <v>4221</v>
      </c>
      <c r="S13" s="8">
        <v>4272</v>
      </c>
      <c r="T13" s="8">
        <v>4787</v>
      </c>
      <c r="U13" s="8">
        <v>5284</v>
      </c>
      <c r="V13" s="16">
        <v>6136</v>
      </c>
      <c r="W13" s="16">
        <v>6693</v>
      </c>
      <c r="X13" s="16">
        <v>6533</v>
      </c>
      <c r="Y13" s="16">
        <v>6174</v>
      </c>
      <c r="Z13" s="16">
        <v>6975</v>
      </c>
      <c r="AA13" s="16">
        <v>7267</v>
      </c>
      <c r="AB13" s="16">
        <v>6863</v>
      </c>
      <c r="AC13" s="16">
        <v>6069</v>
      </c>
      <c r="AD13" s="16">
        <v>5582</v>
      </c>
      <c r="AE13" s="16">
        <v>5904</v>
      </c>
      <c r="AF13" s="16">
        <v>6129</v>
      </c>
      <c r="AG13" s="18" t="s">
        <v>26</v>
      </c>
      <c r="AH13" s="16">
        <v>6518</v>
      </c>
      <c r="AI13" s="16">
        <v>6733</v>
      </c>
      <c r="AJ13" s="16">
        <v>6899</v>
      </c>
      <c r="AK13" s="16">
        <v>6421</v>
      </c>
      <c r="AL13" s="16">
        <v>5898</v>
      </c>
      <c r="AM13" s="16">
        <v>4719</v>
      </c>
      <c r="AN13" s="16">
        <v>4811</v>
      </c>
      <c r="AO13" s="16">
        <v>4523</v>
      </c>
      <c r="AP13" s="16">
        <v>4969</v>
      </c>
      <c r="AQ13" s="16">
        <v>5351</v>
      </c>
      <c r="AR13" s="16">
        <v>5749</v>
      </c>
      <c r="AS13" s="16">
        <v>5982</v>
      </c>
      <c r="AT13" s="16">
        <v>6061</v>
      </c>
      <c r="AU13" s="16">
        <v>6836</v>
      </c>
      <c r="AV13" s="16">
        <v>7062</v>
      </c>
      <c r="AW13" s="18" t="s">
        <v>26</v>
      </c>
      <c r="AX13" s="16">
        <v>7308</v>
      </c>
      <c r="AY13" s="16">
        <v>8396</v>
      </c>
      <c r="AZ13" s="16">
        <v>7916</v>
      </c>
      <c r="BA13" s="16">
        <v>10130</v>
      </c>
      <c r="BB13" s="16">
        <v>10536</v>
      </c>
      <c r="BC13" s="16">
        <v>11067</v>
      </c>
      <c r="BD13" s="16">
        <v>10986</v>
      </c>
      <c r="BE13" s="16">
        <v>10735</v>
      </c>
      <c r="BF13" s="16">
        <v>3752</v>
      </c>
      <c r="BG13" s="16">
        <v>2393</v>
      </c>
      <c r="BH13" s="16">
        <v>2164</v>
      </c>
      <c r="BI13" s="16">
        <v>2611</v>
      </c>
      <c r="BJ13" s="8">
        <v>2876</v>
      </c>
      <c r="BK13" s="8">
        <v>3467</v>
      </c>
      <c r="BL13" s="8">
        <v>3833</v>
      </c>
      <c r="BM13" s="18" t="s">
        <v>26</v>
      </c>
      <c r="BN13" s="8">
        <v>4804</v>
      </c>
      <c r="BO13" s="8">
        <v>4356</v>
      </c>
      <c r="BP13" s="8">
        <v>4443</v>
      </c>
      <c r="BQ13" s="8">
        <v>2839</v>
      </c>
      <c r="BR13" s="18">
        <v>3268</v>
      </c>
      <c r="BS13" s="8">
        <v>4182</v>
      </c>
      <c r="BT13" s="8">
        <v>5527</v>
      </c>
      <c r="BU13" s="8">
        <v>7199</v>
      </c>
      <c r="BV13" s="8">
        <v>8449</v>
      </c>
      <c r="BW13" s="8">
        <v>10138</v>
      </c>
      <c r="BX13" s="8">
        <v>11643</v>
      </c>
      <c r="BY13" s="8">
        <v>9871</v>
      </c>
    </row>
    <row r="14" spans="1:77">
      <c r="A14" s="18" t="s">
        <v>27</v>
      </c>
      <c r="B14" s="15">
        <v>16248</v>
      </c>
      <c r="C14" s="8">
        <v>16849</v>
      </c>
      <c r="D14" s="8">
        <v>17345</v>
      </c>
      <c r="E14" s="8">
        <v>17478</v>
      </c>
      <c r="F14" s="8">
        <v>17937</v>
      </c>
      <c r="G14" s="8">
        <v>18037</v>
      </c>
      <c r="H14" s="8">
        <v>16226</v>
      </c>
      <c r="I14" s="8">
        <v>14491</v>
      </c>
      <c r="J14" s="8">
        <v>13454</v>
      </c>
      <c r="K14" s="8">
        <v>12688</v>
      </c>
      <c r="L14" s="8">
        <v>13499</v>
      </c>
      <c r="M14" s="8">
        <v>13596</v>
      </c>
      <c r="N14" s="8">
        <v>6026</v>
      </c>
      <c r="O14" s="8">
        <v>17624</v>
      </c>
      <c r="P14" s="8">
        <v>17073</v>
      </c>
      <c r="Q14" s="18" t="s">
        <v>27</v>
      </c>
      <c r="R14" s="8">
        <v>15138</v>
      </c>
      <c r="S14" s="8">
        <v>14676</v>
      </c>
      <c r="T14" s="8">
        <v>15914</v>
      </c>
      <c r="U14" s="8">
        <v>1680</v>
      </c>
      <c r="V14" s="16">
        <v>17869</v>
      </c>
      <c r="W14" s="16">
        <v>18986</v>
      </c>
      <c r="X14" s="16">
        <v>18943</v>
      </c>
      <c r="Y14" s="16">
        <v>18328</v>
      </c>
      <c r="Z14" s="16">
        <v>15963</v>
      </c>
      <c r="AA14" s="16">
        <v>15928</v>
      </c>
      <c r="AB14" s="16">
        <v>16208</v>
      </c>
      <c r="AC14" s="16">
        <v>15942</v>
      </c>
      <c r="AD14" s="16">
        <v>15994</v>
      </c>
      <c r="AE14" s="16">
        <v>16489</v>
      </c>
      <c r="AF14" s="16">
        <v>17300</v>
      </c>
      <c r="AG14" s="18" t="s">
        <v>27</v>
      </c>
      <c r="AH14" s="16">
        <v>18360</v>
      </c>
      <c r="AI14" s="16">
        <v>19237</v>
      </c>
      <c r="AJ14" s="16">
        <v>20522</v>
      </c>
      <c r="AK14" s="16">
        <v>21216</v>
      </c>
      <c r="AL14" s="16">
        <v>19647</v>
      </c>
      <c r="AM14" s="16">
        <v>18010</v>
      </c>
      <c r="AN14" s="16">
        <v>17251</v>
      </c>
      <c r="AO14" s="16">
        <f>13609+141</f>
        <v>13750</v>
      </c>
      <c r="AP14" s="16">
        <f>13728+175</f>
        <v>13903</v>
      </c>
      <c r="AQ14" s="16">
        <v>14302</v>
      </c>
      <c r="AR14" s="16">
        <f>14669+369</f>
        <v>15038</v>
      </c>
      <c r="AS14" s="16">
        <f>14700+477</f>
        <v>15177</v>
      </c>
      <c r="AT14" s="16">
        <f>14339+677+60</f>
        <v>15076</v>
      </c>
      <c r="AU14" s="16">
        <f>14920+802</f>
        <v>15722</v>
      </c>
      <c r="AV14" s="16">
        <v>16523</v>
      </c>
      <c r="AW14" s="18" t="s">
        <v>27</v>
      </c>
      <c r="AX14" s="16">
        <v>15747</v>
      </c>
      <c r="AY14" s="16">
        <v>14106</v>
      </c>
      <c r="AZ14" s="16">
        <v>14079</v>
      </c>
      <c r="BA14" s="16">
        <v>20184</v>
      </c>
      <c r="BB14" s="16">
        <v>20982</v>
      </c>
      <c r="BC14" s="16">
        <v>22516</v>
      </c>
      <c r="BD14" s="16">
        <v>23601</v>
      </c>
      <c r="BE14" s="16">
        <v>23163</v>
      </c>
      <c r="BF14" s="16">
        <v>16647</v>
      </c>
      <c r="BG14" s="16">
        <v>7461</v>
      </c>
      <c r="BH14" s="16">
        <v>6430</v>
      </c>
      <c r="BI14" s="16">
        <v>7034</v>
      </c>
      <c r="BJ14" s="8">
        <v>6949</v>
      </c>
      <c r="BK14" s="8">
        <v>7156</v>
      </c>
      <c r="BL14" s="8">
        <v>7928</v>
      </c>
      <c r="BM14" s="18" t="s">
        <v>27</v>
      </c>
      <c r="BN14" s="8">
        <v>9186</v>
      </c>
      <c r="BO14" s="8">
        <v>8669</v>
      </c>
      <c r="BP14" s="8">
        <v>10013</v>
      </c>
      <c r="BQ14" s="8">
        <v>3306</v>
      </c>
      <c r="BR14" s="18">
        <v>4402</v>
      </c>
      <c r="BS14" s="8">
        <v>5580</v>
      </c>
      <c r="BT14" s="8">
        <v>7924</v>
      </c>
      <c r="BU14" s="8">
        <v>10766</v>
      </c>
      <c r="BV14" s="8">
        <v>13089</v>
      </c>
      <c r="BW14" s="8">
        <v>15704</v>
      </c>
      <c r="BX14" s="8">
        <v>19126</v>
      </c>
      <c r="BY14" s="8">
        <v>19202</v>
      </c>
    </row>
    <row r="15" spans="1:77">
      <c r="A15" s="18" t="s">
        <v>28</v>
      </c>
      <c r="B15" s="15">
        <v>3971</v>
      </c>
      <c r="C15" s="8">
        <v>3474</v>
      </c>
      <c r="D15" s="8">
        <v>3611</v>
      </c>
      <c r="E15" s="8">
        <v>4163</v>
      </c>
      <c r="F15" s="8">
        <v>4175</v>
      </c>
      <c r="G15" s="8">
        <v>3532</v>
      </c>
      <c r="H15" s="8">
        <v>3314</v>
      </c>
      <c r="I15" s="8">
        <v>2951</v>
      </c>
      <c r="J15" s="8">
        <v>2368</v>
      </c>
      <c r="K15" s="8">
        <v>1735</v>
      </c>
      <c r="L15" s="8">
        <v>2717</v>
      </c>
      <c r="M15" s="8">
        <v>3027</v>
      </c>
      <c r="N15" s="8">
        <v>9995</v>
      </c>
      <c r="O15" s="8">
        <v>3877</v>
      </c>
      <c r="P15" s="8">
        <v>4207</v>
      </c>
      <c r="Q15" s="18" t="s">
        <v>28</v>
      </c>
      <c r="R15" s="8">
        <v>4096</v>
      </c>
      <c r="S15" s="8">
        <v>4125</v>
      </c>
      <c r="T15" s="8">
        <v>4510</v>
      </c>
      <c r="U15" s="8">
        <v>4829</v>
      </c>
      <c r="V15" s="16">
        <v>5027</v>
      </c>
      <c r="W15" s="16">
        <v>4642</v>
      </c>
      <c r="X15" s="16">
        <v>4574</v>
      </c>
      <c r="Y15" s="16">
        <v>4036</v>
      </c>
      <c r="Z15" s="16">
        <v>3741</v>
      </c>
      <c r="AA15" s="16">
        <v>4327</v>
      </c>
      <c r="AB15" s="16">
        <v>3730</v>
      </c>
      <c r="AC15" s="16">
        <v>3963</v>
      </c>
      <c r="AD15" s="16">
        <v>4264</v>
      </c>
      <c r="AE15" s="16">
        <v>4757</v>
      </c>
      <c r="AF15" s="16">
        <v>5012</v>
      </c>
      <c r="AG15" s="18" t="s">
        <v>28</v>
      </c>
      <c r="AH15" s="16">
        <v>5501</v>
      </c>
      <c r="AI15" s="16">
        <v>5899</v>
      </c>
      <c r="AJ15" s="16">
        <v>6425</v>
      </c>
      <c r="AK15" s="16">
        <v>6601</v>
      </c>
      <c r="AL15" s="16">
        <v>6228</v>
      </c>
      <c r="AM15" s="16">
        <v>5879</v>
      </c>
      <c r="AN15" s="16">
        <v>6549</v>
      </c>
      <c r="AO15" s="16">
        <v>6764</v>
      </c>
      <c r="AP15" s="16">
        <f>5240</f>
        <v>5240</v>
      </c>
      <c r="AQ15" s="16">
        <v>4645</v>
      </c>
      <c r="AR15" s="16">
        <v>4599</v>
      </c>
      <c r="AS15" s="16">
        <v>4442</v>
      </c>
      <c r="AT15" s="16">
        <v>4599</v>
      </c>
      <c r="AU15" s="16">
        <v>5063</v>
      </c>
      <c r="AV15" s="16">
        <v>4997</v>
      </c>
      <c r="AW15" s="18" t="s">
        <v>28</v>
      </c>
      <c r="AX15" s="16">
        <v>4806</v>
      </c>
      <c r="AY15" s="16">
        <v>4354</v>
      </c>
      <c r="AZ15" s="16">
        <v>4823</v>
      </c>
      <c r="BA15" s="16">
        <v>6396</v>
      </c>
      <c r="BB15" s="16">
        <v>5667</v>
      </c>
      <c r="BC15" s="16">
        <v>5571</v>
      </c>
      <c r="BD15" s="16">
        <v>5537</v>
      </c>
      <c r="BE15" s="16">
        <v>6110</v>
      </c>
      <c r="BF15" s="16">
        <v>3419</v>
      </c>
      <c r="BG15" s="16">
        <v>2718</v>
      </c>
      <c r="BH15" s="16">
        <v>1235</v>
      </c>
      <c r="BI15" s="16">
        <v>1364</v>
      </c>
      <c r="BJ15" s="8">
        <v>1461</v>
      </c>
      <c r="BK15" s="8">
        <v>1463</v>
      </c>
      <c r="BL15" s="8">
        <v>1479</v>
      </c>
      <c r="BM15" s="18" t="s">
        <v>28</v>
      </c>
      <c r="BN15" s="8">
        <v>1720</v>
      </c>
      <c r="BO15" s="8">
        <v>1883</v>
      </c>
      <c r="BP15" s="8">
        <v>2155</v>
      </c>
      <c r="BQ15" s="8">
        <v>1785</v>
      </c>
      <c r="BR15" s="18">
        <v>1986</v>
      </c>
      <c r="BS15" s="8">
        <v>2259</v>
      </c>
      <c r="BT15" s="8">
        <v>2721</v>
      </c>
      <c r="BU15" s="8">
        <v>3140</v>
      </c>
      <c r="BV15" s="8">
        <v>3511</v>
      </c>
      <c r="BW15" s="8">
        <v>4168</v>
      </c>
      <c r="BX15" s="8">
        <v>5203</v>
      </c>
      <c r="BY15" s="8">
        <v>5605</v>
      </c>
    </row>
    <row r="16" spans="1:77">
      <c r="A16" s="18" t="s">
        <v>29</v>
      </c>
      <c r="B16" s="15">
        <v>9689</v>
      </c>
      <c r="C16" s="8">
        <v>9282</v>
      </c>
      <c r="D16" s="8">
        <v>9244</v>
      </c>
      <c r="E16" s="8">
        <v>9272</v>
      </c>
      <c r="F16" s="8">
        <v>9103</v>
      </c>
      <c r="G16" s="8">
        <v>9393</v>
      </c>
      <c r="H16" s="8">
        <v>6476</v>
      </c>
      <c r="I16" s="8">
        <v>6077</v>
      </c>
      <c r="J16" s="8">
        <v>5727</v>
      </c>
      <c r="K16" s="8">
        <v>5206</v>
      </c>
      <c r="L16" s="8">
        <v>5396</v>
      </c>
      <c r="M16" s="8">
        <v>5931</v>
      </c>
      <c r="N16" s="8">
        <v>7445</v>
      </c>
      <c r="O16" s="8">
        <v>8191</v>
      </c>
      <c r="P16" s="8">
        <v>8099</v>
      </c>
      <c r="Q16" s="18" t="s">
        <v>29</v>
      </c>
      <c r="R16" s="8">
        <v>7106</v>
      </c>
      <c r="S16" s="8">
        <v>7208</v>
      </c>
      <c r="T16" s="8">
        <v>7871</v>
      </c>
      <c r="U16" s="8">
        <v>8214</v>
      </c>
      <c r="V16" s="16">
        <v>8847</v>
      </c>
      <c r="W16" s="16">
        <v>9121</v>
      </c>
      <c r="X16" s="16">
        <v>8720</v>
      </c>
      <c r="Y16" s="16">
        <v>8472</v>
      </c>
      <c r="Z16" s="16">
        <v>8432</v>
      </c>
      <c r="AA16" s="16">
        <v>9491</v>
      </c>
      <c r="AB16" s="16">
        <f>9613+261</f>
        <v>9874</v>
      </c>
      <c r="AC16" s="16">
        <f>9590+268</f>
        <v>9858</v>
      </c>
      <c r="AD16" s="16">
        <f>9061+213</f>
        <v>9274</v>
      </c>
      <c r="AE16" s="16">
        <f>9029+232</f>
        <v>9261</v>
      </c>
      <c r="AF16" s="16">
        <v>9753</v>
      </c>
      <c r="AG16" s="18" t="s">
        <v>29</v>
      </c>
      <c r="AH16" s="16">
        <f>9953+218</f>
        <v>10171</v>
      </c>
      <c r="AI16" s="16">
        <f>10423+233</f>
        <v>10656</v>
      </c>
      <c r="AJ16" s="16">
        <f>10887+255</f>
        <v>11142</v>
      </c>
      <c r="AK16" s="16">
        <f>11211+248</f>
        <v>11459</v>
      </c>
      <c r="AL16" s="16">
        <v>11104</v>
      </c>
      <c r="AM16" s="16">
        <f>9789+213+30</f>
        <v>10032</v>
      </c>
      <c r="AN16" s="16">
        <f>9780+227-10</f>
        <v>9997</v>
      </c>
      <c r="AO16" s="16">
        <f>9208+271</f>
        <v>9479</v>
      </c>
      <c r="AP16" s="16">
        <f>8484+306</f>
        <v>8790</v>
      </c>
      <c r="AQ16" s="16">
        <v>7883</v>
      </c>
      <c r="AR16" s="16">
        <f>7736+399</f>
        <v>8135</v>
      </c>
      <c r="AS16" s="16">
        <f>7856+458</f>
        <v>8314</v>
      </c>
      <c r="AT16" s="16">
        <f>7825+452</f>
        <v>8277</v>
      </c>
      <c r="AU16" s="16">
        <f>8301+494</f>
        <v>8795</v>
      </c>
      <c r="AV16" s="16">
        <v>9682</v>
      </c>
      <c r="AW16" s="18" t="s">
        <v>29</v>
      </c>
      <c r="AX16" s="16">
        <v>8814</v>
      </c>
      <c r="AY16" s="16">
        <v>8998</v>
      </c>
      <c r="AZ16" s="16">
        <v>9549</v>
      </c>
      <c r="BA16" s="16">
        <v>12508</v>
      </c>
      <c r="BB16" s="16">
        <v>13601</v>
      </c>
      <c r="BC16" s="16">
        <v>12876</v>
      </c>
      <c r="BD16" s="16">
        <v>13296</v>
      </c>
      <c r="BE16" s="16">
        <v>14584</v>
      </c>
      <c r="BF16" s="16">
        <v>12310</v>
      </c>
      <c r="BG16" s="16">
        <v>4370</v>
      </c>
      <c r="BH16" s="16">
        <v>1540</v>
      </c>
      <c r="BI16" s="16">
        <v>1668</v>
      </c>
      <c r="BJ16" s="8">
        <v>2085</v>
      </c>
      <c r="BK16" s="8">
        <v>2384</v>
      </c>
      <c r="BL16" s="8">
        <v>3167</v>
      </c>
      <c r="BM16" s="18" t="s">
        <v>29</v>
      </c>
      <c r="BN16" s="8">
        <v>4097</v>
      </c>
      <c r="BO16" s="8">
        <v>4721</v>
      </c>
      <c r="BP16" s="8">
        <v>4696</v>
      </c>
      <c r="BQ16" s="8">
        <v>4677</v>
      </c>
      <c r="BR16" s="18">
        <v>4749</v>
      </c>
      <c r="BS16" s="8">
        <v>5369</v>
      </c>
      <c r="BT16" s="8">
        <v>6626</v>
      </c>
      <c r="BU16" s="8">
        <v>8670</v>
      </c>
      <c r="BV16" s="8">
        <v>10082</v>
      </c>
      <c r="BW16" s="8">
        <v>11283</v>
      </c>
      <c r="BX16" s="8">
        <v>12132</v>
      </c>
      <c r="BY16" s="8">
        <v>9926</v>
      </c>
    </row>
    <row r="17" spans="1:77">
      <c r="A17" s="18" t="s">
        <v>30</v>
      </c>
      <c r="B17" s="15">
        <v>517</v>
      </c>
      <c r="C17" s="8">
        <v>625</v>
      </c>
      <c r="D17" s="8">
        <v>730</v>
      </c>
      <c r="E17" s="8">
        <v>874</v>
      </c>
      <c r="F17" s="8">
        <v>988</v>
      </c>
      <c r="G17" s="8">
        <v>1084</v>
      </c>
      <c r="H17" s="8">
        <v>1103</v>
      </c>
      <c r="I17" s="8">
        <v>939</v>
      </c>
      <c r="J17" s="8">
        <v>561</v>
      </c>
      <c r="K17" s="8">
        <v>798</v>
      </c>
      <c r="L17" s="8">
        <v>802</v>
      </c>
      <c r="M17" s="8">
        <v>981</v>
      </c>
      <c r="N17" s="8">
        <v>1332</v>
      </c>
      <c r="O17" s="8">
        <v>1768</v>
      </c>
      <c r="P17" s="8">
        <v>1923</v>
      </c>
      <c r="Q17" s="18" t="s">
        <v>30</v>
      </c>
      <c r="R17" s="8">
        <v>1840</v>
      </c>
      <c r="S17" s="8">
        <v>2007</v>
      </c>
      <c r="T17" s="8">
        <v>2415</v>
      </c>
      <c r="U17" s="8">
        <v>2797</v>
      </c>
      <c r="V17" s="16">
        <v>3341</v>
      </c>
      <c r="W17" s="16">
        <v>3990</v>
      </c>
      <c r="X17" s="16">
        <v>4193</v>
      </c>
      <c r="Y17" s="16">
        <v>4427</v>
      </c>
      <c r="Z17" s="16">
        <v>5030</v>
      </c>
      <c r="AA17" s="16">
        <v>5690</v>
      </c>
      <c r="AB17" s="16">
        <v>5311</v>
      </c>
      <c r="AC17" s="16">
        <v>5547</v>
      </c>
      <c r="AD17" s="16">
        <v>5650</v>
      </c>
      <c r="AE17" s="16">
        <v>5985</v>
      </c>
      <c r="AF17" s="16">
        <v>6433</v>
      </c>
      <c r="AG17" s="18" t="s">
        <v>30</v>
      </c>
      <c r="AH17" s="16">
        <v>6714</v>
      </c>
      <c r="AI17" s="16">
        <v>7358</v>
      </c>
      <c r="AJ17" s="16">
        <v>7627</v>
      </c>
      <c r="AK17" s="16">
        <v>7391</v>
      </c>
      <c r="AL17" s="16">
        <v>6146</v>
      </c>
      <c r="AM17" s="16">
        <v>4325</v>
      </c>
      <c r="AN17" s="16">
        <v>4744</v>
      </c>
      <c r="AO17" s="16">
        <v>5076</v>
      </c>
      <c r="AP17" s="16">
        <f>5261</f>
        <v>5261</v>
      </c>
      <c r="AQ17" s="16">
        <v>5541</v>
      </c>
      <c r="AR17" s="16">
        <v>5758</v>
      </c>
      <c r="AS17" s="16">
        <v>5933</v>
      </c>
      <c r="AT17" s="16">
        <v>6231</v>
      </c>
      <c r="AU17" s="16">
        <v>6664</v>
      </c>
      <c r="AV17" s="16">
        <v>7535</v>
      </c>
      <c r="AW17" s="18" t="s">
        <v>30</v>
      </c>
      <c r="AX17" s="16">
        <v>7474</v>
      </c>
      <c r="AY17" s="16">
        <v>7928</v>
      </c>
      <c r="AZ17" s="16">
        <v>8738</v>
      </c>
      <c r="BA17" s="16">
        <v>11039</v>
      </c>
      <c r="BB17" s="16">
        <v>11124</v>
      </c>
      <c r="BC17" s="16">
        <v>12095</v>
      </c>
      <c r="BD17" s="16">
        <v>12797</v>
      </c>
      <c r="BE17" s="16">
        <v>10687</v>
      </c>
      <c r="BF17" s="16">
        <v>2150</v>
      </c>
      <c r="BG17" s="16">
        <v>2096</v>
      </c>
      <c r="BH17" s="16">
        <v>2666</v>
      </c>
      <c r="BI17" s="16">
        <v>3293</v>
      </c>
      <c r="BJ17" s="8">
        <v>3699</v>
      </c>
      <c r="BK17" s="8">
        <v>4234</v>
      </c>
      <c r="BL17" s="8">
        <v>4751</v>
      </c>
      <c r="BM17" s="18" t="s">
        <v>30</v>
      </c>
      <c r="BN17" s="8">
        <v>5457</v>
      </c>
      <c r="BO17" s="8">
        <v>6090</v>
      </c>
      <c r="BP17" s="8">
        <v>5027</v>
      </c>
      <c r="BQ17" s="8">
        <v>2008</v>
      </c>
      <c r="BR17" s="18">
        <v>2366</v>
      </c>
      <c r="BS17" s="8">
        <v>3395</v>
      </c>
      <c r="BT17" s="8">
        <v>4670</v>
      </c>
      <c r="BU17" s="8">
        <v>6475</v>
      </c>
      <c r="BV17" s="8">
        <v>7894</v>
      </c>
      <c r="BW17" s="8">
        <v>9285</v>
      </c>
      <c r="BX17" s="8">
        <v>11209</v>
      </c>
      <c r="BY17" s="8">
        <v>9533</v>
      </c>
    </row>
    <row r="18" spans="1:77">
      <c r="A18" s="18" t="s">
        <v>31</v>
      </c>
      <c r="B18" s="15">
        <v>43821</v>
      </c>
      <c r="C18" s="8">
        <v>45498</v>
      </c>
      <c r="D18" s="8">
        <v>43590</v>
      </c>
      <c r="E18" s="8">
        <v>3138</v>
      </c>
      <c r="F18" s="8">
        <v>3505</v>
      </c>
      <c r="G18" s="8">
        <v>3444</v>
      </c>
      <c r="H18" s="8">
        <v>3381</v>
      </c>
      <c r="I18" s="8">
        <v>2968</v>
      </c>
      <c r="J18" s="8">
        <v>2023</v>
      </c>
      <c r="K18" s="8">
        <v>1589</v>
      </c>
      <c r="L18" s="8">
        <v>3355</v>
      </c>
      <c r="M18" s="8">
        <v>4535</v>
      </c>
      <c r="N18" s="8">
        <v>98</v>
      </c>
      <c r="O18" s="8">
        <v>7374</v>
      </c>
      <c r="P18" s="8">
        <v>7641</v>
      </c>
      <c r="Q18" s="18" t="s">
        <v>31</v>
      </c>
      <c r="R18" s="8">
        <v>12426</v>
      </c>
      <c r="S18" s="8">
        <v>12327</v>
      </c>
      <c r="T18" s="8">
        <v>13759</v>
      </c>
      <c r="U18" s="8">
        <v>15409</v>
      </c>
      <c r="V18" s="16">
        <v>16729</v>
      </c>
      <c r="W18" s="16">
        <v>17272</v>
      </c>
      <c r="X18" s="16">
        <v>16094</v>
      </c>
      <c r="Y18" s="16">
        <v>13297</v>
      </c>
      <c r="Z18" s="16">
        <v>14663</v>
      </c>
      <c r="AA18" s="16">
        <v>15797</v>
      </c>
      <c r="AB18" s="16">
        <v>15043</v>
      </c>
      <c r="AC18" s="16">
        <v>15268</v>
      </c>
      <c r="AD18" s="16">
        <v>15779</v>
      </c>
      <c r="AE18" s="16">
        <v>16235</v>
      </c>
      <c r="AF18" s="16">
        <v>17765</v>
      </c>
      <c r="AG18" s="18" t="s">
        <v>31</v>
      </c>
      <c r="AH18" s="16">
        <v>19082</v>
      </c>
      <c r="AI18" s="16">
        <v>20847</v>
      </c>
      <c r="AJ18" s="16">
        <v>22196</v>
      </c>
      <c r="AK18" s="16">
        <v>21819</v>
      </c>
      <c r="AL18" s="16">
        <v>19461</v>
      </c>
      <c r="AM18" s="16">
        <v>16007</v>
      </c>
      <c r="AN18" s="16">
        <v>15645</v>
      </c>
      <c r="AO18" s="16">
        <v>12495</v>
      </c>
      <c r="AP18" s="16">
        <v>12968</v>
      </c>
      <c r="AQ18" s="16">
        <v>12274</v>
      </c>
      <c r="AR18" s="16">
        <v>12527</v>
      </c>
      <c r="AS18" s="16">
        <v>12607</v>
      </c>
      <c r="AT18" s="16">
        <v>12883</v>
      </c>
      <c r="AU18" s="16">
        <v>13348</v>
      </c>
      <c r="AV18" s="16">
        <v>13314</v>
      </c>
      <c r="AW18" s="18" t="s">
        <v>31</v>
      </c>
      <c r="AX18" s="16">
        <v>13480</v>
      </c>
      <c r="AY18" s="16">
        <v>13333</v>
      </c>
      <c r="AZ18" s="16">
        <v>12464</v>
      </c>
      <c r="BA18" s="16">
        <v>15543</v>
      </c>
      <c r="BB18" s="16">
        <v>14123</v>
      </c>
      <c r="BC18" s="16">
        <v>13270</v>
      </c>
      <c r="BD18" s="16">
        <v>15407</v>
      </c>
      <c r="BE18" s="16">
        <v>16286</v>
      </c>
      <c r="BF18" s="16">
        <v>8538</v>
      </c>
      <c r="BG18" s="16">
        <v>3226</v>
      </c>
      <c r="BH18" s="16">
        <v>2991</v>
      </c>
      <c r="BI18" s="16">
        <v>3435</v>
      </c>
      <c r="BJ18" s="8">
        <v>3908</v>
      </c>
      <c r="BK18" s="8">
        <v>4198</v>
      </c>
      <c r="BL18" s="8">
        <v>4762</v>
      </c>
      <c r="BM18" s="18" t="s">
        <v>31</v>
      </c>
      <c r="BN18" s="8">
        <v>5558</v>
      </c>
      <c r="BO18" s="8">
        <v>5555</v>
      </c>
      <c r="BP18" s="8">
        <v>5190</v>
      </c>
      <c r="BQ18" s="8">
        <v>1062</v>
      </c>
      <c r="BR18" s="18">
        <v>1705</v>
      </c>
      <c r="BS18" s="8">
        <v>2392</v>
      </c>
      <c r="BT18" s="8">
        <v>3481</v>
      </c>
      <c r="BU18" s="8">
        <v>4939</v>
      </c>
      <c r="BV18" s="8">
        <v>6520</v>
      </c>
      <c r="BW18" s="8">
        <v>8097</v>
      </c>
      <c r="BX18" s="8">
        <v>9891</v>
      </c>
      <c r="BY18" s="8">
        <v>8933</v>
      </c>
    </row>
    <row r="19" spans="1:77">
      <c r="A19" s="18" t="s">
        <v>32</v>
      </c>
      <c r="B19" s="15">
        <v>226</v>
      </c>
      <c r="C19" s="8">
        <v>261</v>
      </c>
      <c r="D19" s="8">
        <v>278</v>
      </c>
      <c r="E19" s="8">
        <v>307</v>
      </c>
      <c r="F19" s="8">
        <v>323</v>
      </c>
      <c r="G19" s="8">
        <v>250</v>
      </c>
      <c r="H19" s="8">
        <v>250</v>
      </c>
      <c r="I19" s="8">
        <v>200</v>
      </c>
      <c r="J19" s="8">
        <v>86</v>
      </c>
      <c r="K19" s="8">
        <v>102</v>
      </c>
      <c r="L19" s="8">
        <v>102</v>
      </c>
      <c r="M19" s="8">
        <v>101</v>
      </c>
      <c r="N19" s="8">
        <v>24455</v>
      </c>
      <c r="O19" s="8">
        <v>118</v>
      </c>
      <c r="P19" s="8">
        <v>191</v>
      </c>
      <c r="Q19" s="18" t="s">
        <v>32</v>
      </c>
      <c r="R19" s="8">
        <v>217</v>
      </c>
      <c r="S19" s="8">
        <v>296</v>
      </c>
      <c r="T19" s="8">
        <v>342</v>
      </c>
      <c r="U19" s="8">
        <v>446</v>
      </c>
      <c r="V19" s="16">
        <v>661</v>
      </c>
      <c r="W19" s="16">
        <v>764</v>
      </c>
      <c r="X19" s="16">
        <v>913</v>
      </c>
      <c r="Y19" s="16">
        <v>1014</v>
      </c>
      <c r="Z19" s="16">
        <v>1224</v>
      </c>
      <c r="AA19" s="16">
        <v>1461</v>
      </c>
      <c r="AB19" s="16">
        <v>1401</v>
      </c>
      <c r="AC19" s="16">
        <v>1607</v>
      </c>
      <c r="AD19" s="16">
        <v>1834</v>
      </c>
      <c r="AE19" s="16">
        <v>1881</v>
      </c>
      <c r="AF19" s="16">
        <v>2006</v>
      </c>
      <c r="AG19" s="18" t="s">
        <v>32</v>
      </c>
      <c r="AH19" s="16">
        <v>2193</v>
      </c>
      <c r="AI19" s="16">
        <v>2468</v>
      </c>
      <c r="AJ19" s="16">
        <v>2728</v>
      </c>
      <c r="AK19" s="16">
        <v>2859</v>
      </c>
      <c r="AL19" s="16">
        <v>2940</v>
      </c>
      <c r="AM19" s="16">
        <v>2997</v>
      </c>
      <c r="AN19" s="16">
        <v>3138</v>
      </c>
      <c r="AO19" s="16">
        <v>2937</v>
      </c>
      <c r="AP19" s="16">
        <v>2537</v>
      </c>
      <c r="AQ19" s="16">
        <v>2183</v>
      </c>
      <c r="AR19" s="16">
        <v>2265</v>
      </c>
      <c r="AS19" s="16">
        <v>2398</v>
      </c>
      <c r="AT19" s="16">
        <v>2498</v>
      </c>
      <c r="AU19" s="16">
        <v>2711</v>
      </c>
      <c r="AV19" s="16">
        <v>2969</v>
      </c>
      <c r="AW19" s="18" t="s">
        <v>32</v>
      </c>
      <c r="AX19" s="16">
        <v>3603</v>
      </c>
      <c r="AY19" s="16">
        <v>4030</v>
      </c>
      <c r="AZ19" s="16">
        <v>4180</v>
      </c>
      <c r="BA19" s="16">
        <v>5476</v>
      </c>
      <c r="BB19" s="16">
        <v>3857</v>
      </c>
      <c r="BC19" s="16">
        <v>4136</v>
      </c>
      <c r="BD19" s="16">
        <v>5039</v>
      </c>
      <c r="BE19" s="16">
        <v>5531</v>
      </c>
      <c r="BF19" s="16">
        <v>782</v>
      </c>
      <c r="BG19" s="16">
        <v>459</v>
      </c>
      <c r="BH19" s="16">
        <v>545</v>
      </c>
      <c r="BI19" s="16">
        <v>686</v>
      </c>
      <c r="BJ19" s="8">
        <v>856</v>
      </c>
      <c r="BK19" s="8">
        <v>937</v>
      </c>
      <c r="BL19" s="8">
        <v>975</v>
      </c>
      <c r="BM19" s="18" t="s">
        <v>32</v>
      </c>
      <c r="BN19" s="8">
        <v>1238</v>
      </c>
      <c r="BO19" s="8">
        <v>1514</v>
      </c>
      <c r="BP19" s="8">
        <v>1470</v>
      </c>
      <c r="BQ19" s="8">
        <v>357</v>
      </c>
      <c r="BR19" s="18">
        <v>446</v>
      </c>
      <c r="BS19" s="8">
        <v>612</v>
      </c>
      <c r="BT19" s="8">
        <v>847</v>
      </c>
      <c r="BU19" s="8">
        <v>1190</v>
      </c>
      <c r="BV19" s="8">
        <v>1586</v>
      </c>
      <c r="BW19" s="8">
        <v>1959</v>
      </c>
      <c r="BX19" s="8">
        <v>2618</v>
      </c>
      <c r="BY19" s="8">
        <v>2626</v>
      </c>
    </row>
    <row r="20" spans="1:77">
      <c r="A20" s="18" t="s">
        <v>33</v>
      </c>
      <c r="B20" s="15">
        <v>10677</v>
      </c>
      <c r="C20" s="8">
        <v>9679</v>
      </c>
      <c r="D20" s="8">
        <v>9471</v>
      </c>
      <c r="E20" s="8">
        <v>9698</v>
      </c>
      <c r="F20" s="8">
        <v>9970</v>
      </c>
      <c r="G20" s="8">
        <v>10083</v>
      </c>
      <c r="H20" s="8">
        <v>15904</v>
      </c>
      <c r="I20" s="8">
        <v>15845</v>
      </c>
      <c r="J20" s="8">
        <v>15774</v>
      </c>
      <c r="K20" s="8">
        <v>13982</v>
      </c>
      <c r="L20" s="8">
        <v>17336</v>
      </c>
      <c r="M20" s="8">
        <v>18949</v>
      </c>
      <c r="N20" s="8">
        <v>1042</v>
      </c>
      <c r="O20" s="8">
        <v>21104</v>
      </c>
      <c r="P20" s="8">
        <v>21425</v>
      </c>
      <c r="Q20" s="18" t="s">
        <v>33</v>
      </c>
      <c r="R20" s="8">
        <v>19869</v>
      </c>
      <c r="S20" s="8">
        <v>19897</v>
      </c>
      <c r="T20" s="8">
        <v>22221</v>
      </c>
      <c r="U20" s="8">
        <v>23834</v>
      </c>
      <c r="V20" s="16">
        <v>25360</v>
      </c>
      <c r="W20" s="16">
        <v>25576</v>
      </c>
      <c r="X20" s="16">
        <v>25101</v>
      </c>
      <c r="Y20" s="16">
        <v>24956</v>
      </c>
      <c r="Z20" s="16">
        <v>24318</v>
      </c>
      <c r="AA20" s="16">
        <v>26023</v>
      </c>
      <c r="AB20" s="16">
        <v>26772</v>
      </c>
      <c r="AC20" s="16">
        <v>27655</v>
      </c>
      <c r="AD20" s="16">
        <v>27596</v>
      </c>
      <c r="AE20" s="16">
        <v>27136</v>
      </c>
      <c r="AF20" s="16">
        <v>29266</v>
      </c>
      <c r="AG20" s="18" t="s">
        <v>33</v>
      </c>
      <c r="AH20" s="16">
        <v>31718</v>
      </c>
      <c r="AI20" s="16">
        <v>33640</v>
      </c>
      <c r="AJ20" s="16">
        <v>35385</v>
      </c>
      <c r="AK20" s="16">
        <v>35819</v>
      </c>
      <c r="AL20" s="16">
        <v>34146</v>
      </c>
      <c r="AM20" s="16">
        <v>31839</v>
      </c>
      <c r="AN20" s="16">
        <v>30180</v>
      </c>
      <c r="AO20" s="16">
        <v>28290</v>
      </c>
      <c r="AP20" s="16">
        <v>27805</v>
      </c>
      <c r="AQ20" s="16">
        <v>26662</v>
      </c>
      <c r="AR20" s="16">
        <v>27493</v>
      </c>
      <c r="AS20" s="16">
        <v>27943</v>
      </c>
      <c r="AT20" s="16">
        <v>25430</v>
      </c>
      <c r="AU20" s="16">
        <v>26016</v>
      </c>
      <c r="AV20" s="16">
        <v>27608</v>
      </c>
      <c r="AW20" s="18" t="s">
        <v>33</v>
      </c>
      <c r="AX20" s="16">
        <v>28036</v>
      </c>
      <c r="AY20" s="16">
        <v>28182</v>
      </c>
      <c r="AZ20" s="16">
        <v>31019</v>
      </c>
      <c r="BA20" s="16">
        <v>39403</v>
      </c>
      <c r="BB20" s="16">
        <v>42550</v>
      </c>
      <c r="BC20" s="16">
        <v>45735</v>
      </c>
      <c r="BD20" s="16">
        <v>45737</v>
      </c>
      <c r="BE20" s="16">
        <v>49891</v>
      </c>
      <c r="BF20" s="16">
        <v>44606</v>
      </c>
      <c r="BG20" s="16">
        <v>25837</v>
      </c>
      <c r="BH20" s="16">
        <v>16260</v>
      </c>
      <c r="BI20" s="16">
        <v>19965</v>
      </c>
      <c r="BJ20" s="8">
        <v>22701</v>
      </c>
      <c r="BK20" s="8">
        <v>24690</v>
      </c>
      <c r="BL20" s="8">
        <v>26617</v>
      </c>
      <c r="BM20" s="18" t="s">
        <v>33</v>
      </c>
      <c r="BN20" s="8">
        <v>30553</v>
      </c>
      <c r="BO20" s="8">
        <v>30863</v>
      </c>
      <c r="BP20" s="8">
        <v>32419</v>
      </c>
      <c r="BQ20" s="8">
        <v>17693</v>
      </c>
      <c r="BR20" s="18">
        <v>20749</v>
      </c>
      <c r="BS20" s="8">
        <v>25723</v>
      </c>
      <c r="BT20" s="8">
        <v>31774</v>
      </c>
      <c r="BU20" s="8">
        <v>39407</v>
      </c>
      <c r="BV20" s="8">
        <v>46260</v>
      </c>
      <c r="BW20" s="8">
        <v>53591</v>
      </c>
      <c r="BX20" s="8">
        <v>60556</v>
      </c>
      <c r="BY20" s="8">
        <v>56165</v>
      </c>
    </row>
    <row r="21" spans="1:77">
      <c r="A21" s="18" t="s">
        <v>34</v>
      </c>
      <c r="B21" s="15">
        <v>11064</v>
      </c>
      <c r="C21" s="8">
        <v>9961</v>
      </c>
      <c r="D21" s="8">
        <v>9663</v>
      </c>
      <c r="E21" s="8">
        <v>9900</v>
      </c>
      <c r="F21" s="8">
        <v>10160</v>
      </c>
      <c r="G21" s="8">
        <v>10474</v>
      </c>
      <c r="H21" s="8">
        <v>10648</v>
      </c>
      <c r="I21" s="8">
        <v>10087</v>
      </c>
      <c r="J21" s="8">
        <v>9868</v>
      </c>
      <c r="K21" s="8">
        <v>9240</v>
      </c>
      <c r="L21" s="8">
        <v>9850</v>
      </c>
      <c r="M21" s="8">
        <v>9838</v>
      </c>
      <c r="N21" s="8">
        <v>12516</v>
      </c>
      <c r="O21" s="8">
        <v>11400</v>
      </c>
      <c r="P21" s="8">
        <v>11536</v>
      </c>
      <c r="Q21" s="18" t="s">
        <v>34</v>
      </c>
      <c r="R21" s="8">
        <v>9950</v>
      </c>
      <c r="S21" s="8">
        <v>9899</v>
      </c>
      <c r="T21" s="8">
        <v>11356</v>
      </c>
      <c r="U21" s="8">
        <v>12301</v>
      </c>
      <c r="V21" s="16">
        <v>13361</v>
      </c>
      <c r="W21" s="16">
        <v>14679</v>
      </c>
      <c r="X21" s="16">
        <v>13800</v>
      </c>
      <c r="Y21" s="16">
        <v>12892</v>
      </c>
      <c r="Z21" s="16">
        <v>12601</v>
      </c>
      <c r="AA21" s="16">
        <v>13808</v>
      </c>
      <c r="AB21" s="16">
        <v>14049</v>
      </c>
      <c r="AC21" s="16">
        <v>14777</v>
      </c>
      <c r="AD21" s="16">
        <v>14572</v>
      </c>
      <c r="AE21" s="16">
        <v>14446</v>
      </c>
      <c r="AF21" s="16">
        <v>14547</v>
      </c>
      <c r="AG21" s="18" t="s">
        <v>34</v>
      </c>
      <c r="AH21" s="16">
        <v>14547</v>
      </c>
      <c r="AI21" s="16">
        <v>15365</v>
      </c>
      <c r="AJ21" s="16">
        <v>15888</v>
      </c>
      <c r="AK21" s="16">
        <v>15726</v>
      </c>
      <c r="AL21" s="16">
        <v>14470</v>
      </c>
      <c r="AM21" s="16">
        <v>12938</v>
      </c>
      <c r="AN21" s="16">
        <v>13228</v>
      </c>
      <c r="AO21" s="16">
        <v>12979</v>
      </c>
      <c r="AP21" s="16">
        <v>12136</v>
      </c>
      <c r="AQ21" s="16">
        <v>11638</v>
      </c>
      <c r="AR21" s="16">
        <v>11760</v>
      </c>
      <c r="AS21" s="16">
        <v>12344</v>
      </c>
      <c r="AT21" s="16">
        <v>11909</v>
      </c>
      <c r="AU21" s="16">
        <v>12874</v>
      </c>
      <c r="AV21" s="16">
        <v>13156</v>
      </c>
      <c r="AW21" s="18" t="s">
        <v>34</v>
      </c>
      <c r="AX21" s="16">
        <v>12472</v>
      </c>
      <c r="AY21" s="16">
        <v>11979</v>
      </c>
      <c r="AZ21" s="16">
        <v>13058</v>
      </c>
      <c r="BA21" s="16">
        <v>16494</v>
      </c>
      <c r="BB21" s="16">
        <v>15713</v>
      </c>
      <c r="BC21" s="16">
        <v>13929</v>
      </c>
      <c r="BD21" s="16">
        <v>15150</v>
      </c>
      <c r="BE21" s="16">
        <v>16222</v>
      </c>
      <c r="BF21" s="16">
        <v>9629</v>
      </c>
      <c r="BG21" s="16">
        <v>3860</v>
      </c>
      <c r="BH21" s="16">
        <v>2138</v>
      </c>
      <c r="BI21" s="16">
        <v>2397</v>
      </c>
      <c r="BJ21" s="8">
        <v>2723</v>
      </c>
      <c r="BK21" s="8">
        <v>3081</v>
      </c>
      <c r="BL21" s="8">
        <v>3535</v>
      </c>
      <c r="BM21" s="18" t="s">
        <v>34</v>
      </c>
      <c r="BN21" s="8">
        <v>4418</v>
      </c>
      <c r="BO21" s="8">
        <v>5057</v>
      </c>
      <c r="BP21" s="8">
        <v>4947</v>
      </c>
      <c r="BQ21" s="8">
        <v>2259</v>
      </c>
      <c r="BR21" s="18">
        <v>2827</v>
      </c>
      <c r="BS21" s="8">
        <v>3733</v>
      </c>
      <c r="BT21" s="8">
        <v>4756</v>
      </c>
      <c r="BU21" s="8">
        <v>6413</v>
      </c>
      <c r="BV21" s="8">
        <v>7896</v>
      </c>
      <c r="BW21" s="8">
        <v>10005</v>
      </c>
      <c r="BX21" s="8">
        <v>11154</v>
      </c>
      <c r="BY21" s="8">
        <v>9783</v>
      </c>
    </row>
    <row r="22" spans="1:77">
      <c r="A22" s="18" t="s">
        <v>35</v>
      </c>
      <c r="B22" s="15">
        <v>5120</v>
      </c>
      <c r="C22" s="8">
        <v>5716</v>
      </c>
      <c r="D22" s="8">
        <v>6465</v>
      </c>
      <c r="E22" s="8">
        <v>6436</v>
      </c>
      <c r="F22" s="8">
        <v>6674</v>
      </c>
      <c r="G22" s="8">
        <v>6711</v>
      </c>
      <c r="H22" s="8">
        <v>6064</v>
      </c>
      <c r="I22" s="8">
        <v>7060</v>
      </c>
      <c r="J22" s="8">
        <v>7156</v>
      </c>
      <c r="K22" s="8">
        <v>6568</v>
      </c>
      <c r="L22" s="8">
        <v>7958</v>
      </c>
      <c r="M22" s="8">
        <v>10102</v>
      </c>
      <c r="N22" s="8">
        <v>6265</v>
      </c>
      <c r="O22" s="8">
        <v>9817</v>
      </c>
      <c r="P22" s="8">
        <v>9570</v>
      </c>
      <c r="Q22" s="18" t="s">
        <v>35</v>
      </c>
      <c r="R22" s="8">
        <v>8282</v>
      </c>
      <c r="S22" s="8">
        <v>8517</v>
      </c>
      <c r="T22" s="8">
        <v>9779</v>
      </c>
      <c r="U22" s="8">
        <v>10582</v>
      </c>
      <c r="V22" s="16">
        <v>10896</v>
      </c>
      <c r="W22" s="16">
        <v>11826</v>
      </c>
      <c r="X22" s="16">
        <v>11831</v>
      </c>
      <c r="Y22" s="16">
        <v>10728</v>
      </c>
      <c r="Z22" s="16">
        <v>10952</v>
      </c>
      <c r="AA22" s="16">
        <v>10885</v>
      </c>
      <c r="AB22" s="16">
        <v>11065</v>
      </c>
      <c r="AC22" s="16">
        <v>11387</v>
      </c>
      <c r="AD22" s="16">
        <v>11685</v>
      </c>
      <c r="AE22" s="16">
        <v>11670</v>
      </c>
      <c r="AF22" s="16">
        <v>13108</v>
      </c>
      <c r="AG22" s="18" t="s">
        <v>35</v>
      </c>
      <c r="AH22" s="16">
        <v>13855</v>
      </c>
      <c r="AI22" s="16">
        <v>14481</v>
      </c>
      <c r="AJ22" s="16">
        <v>15224</v>
      </c>
      <c r="AK22" s="16">
        <v>15416</v>
      </c>
      <c r="AL22" s="16">
        <v>14040</v>
      </c>
      <c r="AM22" s="16">
        <v>13728</v>
      </c>
      <c r="AN22" s="16">
        <v>13656</v>
      </c>
      <c r="AO22" s="16">
        <v>11949</v>
      </c>
      <c r="AP22" s="16">
        <v>12637</v>
      </c>
      <c r="AQ22" s="16">
        <v>13992</v>
      </c>
      <c r="AR22" s="16">
        <v>14685</v>
      </c>
      <c r="AS22" s="16">
        <v>15017</v>
      </c>
      <c r="AT22" s="16">
        <v>14629</v>
      </c>
      <c r="AU22" s="16">
        <v>15612</v>
      </c>
      <c r="AV22" s="16">
        <v>16854</v>
      </c>
      <c r="AW22" s="18" t="s">
        <v>35</v>
      </c>
      <c r="AX22" s="16">
        <v>16750</v>
      </c>
      <c r="AY22" s="16">
        <v>14036</v>
      </c>
      <c r="AZ22" s="16">
        <v>13217</v>
      </c>
      <c r="BA22" s="16">
        <v>20566</v>
      </c>
      <c r="BB22" s="16">
        <v>21107</v>
      </c>
      <c r="BC22" s="16">
        <v>21119</v>
      </c>
      <c r="BD22" s="16">
        <v>22777</v>
      </c>
      <c r="BE22" s="16">
        <v>25253</v>
      </c>
      <c r="BF22" s="16">
        <v>16091</v>
      </c>
      <c r="BG22" s="16">
        <v>9436</v>
      </c>
      <c r="BH22" s="16">
        <v>7817</v>
      </c>
      <c r="BI22" s="16">
        <v>7521</v>
      </c>
      <c r="BJ22" s="8">
        <v>7953</v>
      </c>
      <c r="BK22" s="8">
        <v>8162</v>
      </c>
      <c r="BL22" s="8">
        <v>8145</v>
      </c>
      <c r="BM22" s="18" t="s">
        <v>35</v>
      </c>
      <c r="BN22" s="8">
        <v>9430</v>
      </c>
      <c r="BO22" s="8">
        <v>9715</v>
      </c>
      <c r="BP22" s="8">
        <v>10875</v>
      </c>
      <c r="BQ22" s="8">
        <v>4994</v>
      </c>
      <c r="BR22" s="18">
        <v>5848</v>
      </c>
      <c r="BS22" s="8">
        <v>7160</v>
      </c>
      <c r="BT22" s="8">
        <v>8885</v>
      </c>
      <c r="BU22" s="8">
        <v>11473</v>
      </c>
      <c r="BV22" s="8">
        <v>13446</v>
      </c>
      <c r="BW22" s="8">
        <v>16264</v>
      </c>
      <c r="BX22" s="8">
        <v>19298</v>
      </c>
      <c r="BY22" s="8">
        <v>17302</v>
      </c>
    </row>
    <row r="23" spans="1:77">
      <c r="A23" s="18" t="s">
        <v>36</v>
      </c>
      <c r="B23" s="15">
        <v>5571</v>
      </c>
      <c r="C23" s="8">
        <v>6296</v>
      </c>
      <c r="D23" s="8">
        <v>6904</v>
      </c>
      <c r="E23" s="8">
        <v>5956</v>
      </c>
      <c r="F23" s="8">
        <v>6013</v>
      </c>
      <c r="G23" s="8">
        <v>5912</v>
      </c>
      <c r="H23" s="8">
        <v>5702</v>
      </c>
      <c r="I23" s="8">
        <v>5246</v>
      </c>
      <c r="J23" s="8">
        <v>5421</v>
      </c>
      <c r="K23" s="8">
        <v>5005</v>
      </c>
      <c r="L23" s="8">
        <v>5343</v>
      </c>
      <c r="M23" s="8">
        <v>6370</v>
      </c>
      <c r="N23" s="8">
        <v>499</v>
      </c>
      <c r="O23" s="8">
        <v>7232</v>
      </c>
      <c r="P23" s="8">
        <v>6548</v>
      </c>
      <c r="Q23" s="18" t="s">
        <v>36</v>
      </c>
      <c r="R23" s="8">
        <v>4025</v>
      </c>
      <c r="S23" s="8">
        <v>4493</v>
      </c>
      <c r="T23" s="8">
        <v>5273</v>
      </c>
      <c r="U23" s="8">
        <v>6263</v>
      </c>
      <c r="V23" s="16">
        <v>6610</v>
      </c>
      <c r="W23" s="16">
        <v>6949</v>
      </c>
      <c r="X23" s="16">
        <v>7625</v>
      </c>
      <c r="Y23" s="16">
        <v>8147</v>
      </c>
      <c r="Z23" s="16">
        <v>8715</v>
      </c>
      <c r="AA23" s="16">
        <v>9215</v>
      </c>
      <c r="AB23" s="16">
        <v>9417</v>
      </c>
      <c r="AC23" s="16">
        <v>9096</v>
      </c>
      <c r="AD23" s="16">
        <v>9323</v>
      </c>
      <c r="AE23" s="16">
        <v>9575</v>
      </c>
      <c r="AF23" s="16">
        <v>9922</v>
      </c>
      <c r="AG23" s="18" t="s">
        <v>36</v>
      </c>
      <c r="AH23" s="16">
        <v>10363</v>
      </c>
      <c r="AI23" s="16">
        <v>10996</v>
      </c>
      <c r="AJ23" s="16">
        <v>11154</v>
      </c>
      <c r="AK23" s="16">
        <v>11457</v>
      </c>
      <c r="AL23" s="16">
        <v>11226</v>
      </c>
      <c r="AM23" s="16">
        <v>11628</v>
      </c>
      <c r="AN23" s="16">
        <v>11697</v>
      </c>
      <c r="AO23" s="16">
        <v>11852</v>
      </c>
      <c r="AP23" s="16">
        <v>12751</v>
      </c>
      <c r="AQ23" s="16">
        <v>13268</v>
      </c>
      <c r="AR23" s="16">
        <v>14537</v>
      </c>
      <c r="AS23" s="16">
        <v>15834</v>
      </c>
      <c r="AT23" s="16">
        <v>15959</v>
      </c>
      <c r="AU23" s="16">
        <v>16767</v>
      </c>
      <c r="AV23" s="16">
        <v>18065</v>
      </c>
      <c r="AW23" s="18" t="s">
        <v>36</v>
      </c>
      <c r="AX23" s="16">
        <v>18460</v>
      </c>
      <c r="AY23" s="16">
        <v>3378</v>
      </c>
      <c r="AZ23" s="16">
        <v>17797</v>
      </c>
      <c r="BA23" s="16">
        <v>23996</v>
      </c>
      <c r="BB23" s="16">
        <v>22471</v>
      </c>
      <c r="BC23" s="16">
        <v>19199</v>
      </c>
      <c r="BD23" s="16">
        <v>18371</v>
      </c>
      <c r="BE23" s="16">
        <v>21070</v>
      </c>
      <c r="BF23" s="16">
        <v>10647</v>
      </c>
      <c r="BG23" s="16">
        <v>6238</v>
      </c>
      <c r="BH23" s="16">
        <v>5312</v>
      </c>
      <c r="BI23" s="16">
        <v>4457</v>
      </c>
      <c r="BJ23" s="8">
        <v>4924</v>
      </c>
      <c r="BK23" s="8">
        <v>5751</v>
      </c>
      <c r="BL23" s="8">
        <v>6778</v>
      </c>
      <c r="BM23" s="18" t="s">
        <v>36</v>
      </c>
      <c r="BN23" s="8">
        <v>8430</v>
      </c>
      <c r="BO23" s="8">
        <v>8020</v>
      </c>
      <c r="BP23" s="8">
        <v>9347</v>
      </c>
      <c r="BQ23" s="8">
        <v>7305</v>
      </c>
      <c r="BR23" s="18">
        <v>7874</v>
      </c>
      <c r="BS23" s="8">
        <v>9528</v>
      </c>
      <c r="BT23" s="8">
        <v>12048</v>
      </c>
      <c r="BU23" s="8">
        <v>14882</v>
      </c>
      <c r="BV23" s="8">
        <v>17835</v>
      </c>
      <c r="BW23" s="8">
        <v>21088</v>
      </c>
      <c r="BX23" s="8">
        <v>23706</v>
      </c>
      <c r="BY23" s="8">
        <v>20433</v>
      </c>
    </row>
    <row r="24" spans="1:77" s="15" customFormat="1">
      <c r="A24" s="18" t="s">
        <v>37</v>
      </c>
      <c r="B24" s="15">
        <v>7457</v>
      </c>
      <c r="C24" s="8">
        <f>7568-3778</f>
        <v>3790</v>
      </c>
      <c r="D24" s="8">
        <v>7815</v>
      </c>
      <c r="E24" s="8">
        <v>8040</v>
      </c>
      <c r="F24" s="8">
        <v>8394</v>
      </c>
      <c r="G24" s="8">
        <v>7744</v>
      </c>
      <c r="H24" s="8">
        <v>7238</v>
      </c>
      <c r="I24" s="8">
        <v>6812</v>
      </c>
      <c r="J24" s="15">
        <v>5476</v>
      </c>
      <c r="K24" s="8">
        <v>4103</v>
      </c>
      <c r="L24" s="8">
        <v>6998</v>
      </c>
      <c r="M24" s="8">
        <v>8698</v>
      </c>
      <c r="N24" s="15">
        <v>15707</v>
      </c>
      <c r="O24" s="8">
        <v>6879</v>
      </c>
      <c r="P24" s="8">
        <v>6897</v>
      </c>
      <c r="Q24" s="18" t="s">
        <v>37</v>
      </c>
      <c r="R24" s="15">
        <v>255</v>
      </c>
      <c r="S24" s="15">
        <v>446</v>
      </c>
      <c r="T24" s="15">
        <v>463</v>
      </c>
      <c r="U24" s="15">
        <v>222</v>
      </c>
      <c r="V24" s="20">
        <v>412</v>
      </c>
      <c r="W24" s="20">
        <v>630</v>
      </c>
      <c r="X24" s="20">
        <v>522</v>
      </c>
      <c r="Y24" s="20">
        <v>954</v>
      </c>
      <c r="Z24" s="20">
        <v>1035</v>
      </c>
      <c r="AA24" s="20">
        <v>874</v>
      </c>
      <c r="AB24" s="20">
        <v>999</v>
      </c>
      <c r="AC24" s="20">
        <v>1129</v>
      </c>
      <c r="AD24" s="20">
        <v>1152</v>
      </c>
      <c r="AE24" s="20">
        <v>1068</v>
      </c>
      <c r="AF24" s="20">
        <v>1172</v>
      </c>
      <c r="AG24" s="18" t="s">
        <v>37</v>
      </c>
      <c r="AH24" s="20">
        <v>1339</v>
      </c>
      <c r="AI24" s="20">
        <v>1656</v>
      </c>
      <c r="AJ24" s="20">
        <v>773</v>
      </c>
      <c r="AK24" s="20">
        <v>746</v>
      </c>
      <c r="AL24" s="20">
        <v>511</v>
      </c>
      <c r="AM24" s="20">
        <v>511</v>
      </c>
      <c r="AN24" s="20">
        <v>533</v>
      </c>
      <c r="AO24" s="20">
        <v>624</v>
      </c>
      <c r="AP24" s="16">
        <v>739</v>
      </c>
      <c r="AQ24" s="20">
        <v>954</v>
      </c>
      <c r="AR24" s="20">
        <v>1010</v>
      </c>
      <c r="AS24" s="20">
        <v>1173</v>
      </c>
      <c r="AT24" s="20">
        <v>1441</v>
      </c>
      <c r="AU24" s="20">
        <f>2285+96</f>
        <v>2381</v>
      </c>
      <c r="AV24" s="20">
        <v>4615</v>
      </c>
      <c r="AW24" s="18" t="s">
        <v>37</v>
      </c>
      <c r="AX24" s="20">
        <v>3201</v>
      </c>
      <c r="AY24" s="20"/>
      <c r="AZ24" s="20">
        <v>5651</v>
      </c>
      <c r="BA24" s="20">
        <v>5665</v>
      </c>
      <c r="BB24" s="20">
        <v>3155</v>
      </c>
      <c r="BC24" s="20">
        <v>3977</v>
      </c>
      <c r="BD24" s="20">
        <v>3753</v>
      </c>
      <c r="BE24" s="20">
        <v>3248</v>
      </c>
      <c r="BF24" s="20">
        <v>2604</v>
      </c>
      <c r="BG24" s="20">
        <v>873</v>
      </c>
      <c r="BH24" s="20">
        <v>959</v>
      </c>
      <c r="BI24" s="20">
        <v>1190</v>
      </c>
      <c r="BJ24" s="15">
        <v>1302</v>
      </c>
      <c r="BK24" s="15">
        <v>1485</v>
      </c>
      <c r="BL24" s="15">
        <v>1613</v>
      </c>
      <c r="BM24" s="18" t="s">
        <v>37</v>
      </c>
      <c r="BN24" s="15">
        <v>2734</v>
      </c>
      <c r="BO24" s="15">
        <v>3340</v>
      </c>
      <c r="BP24" s="15">
        <v>2917</v>
      </c>
      <c r="BQ24" s="15">
        <v>1261</v>
      </c>
      <c r="BR24" s="18">
        <v>2098</v>
      </c>
      <c r="BS24" s="15">
        <v>3446</v>
      </c>
      <c r="BT24" s="15">
        <v>5041</v>
      </c>
      <c r="BU24" s="15">
        <v>6987</v>
      </c>
      <c r="BV24" s="15">
        <v>7518</v>
      </c>
      <c r="BW24" s="15">
        <v>10464</v>
      </c>
      <c r="BX24" s="15">
        <v>11658</v>
      </c>
      <c r="BY24" s="15">
        <v>10349</v>
      </c>
    </row>
    <row r="25" spans="1:77" s="15" customFormat="1">
      <c r="A25" s="15" t="s">
        <v>18</v>
      </c>
      <c r="C25" s="8"/>
      <c r="K25" s="8"/>
      <c r="O25" s="8">
        <v>374</v>
      </c>
      <c r="P25" s="8">
        <v>390</v>
      </c>
      <c r="Q25" s="15" t="s">
        <v>18</v>
      </c>
      <c r="AG25" s="15" t="s">
        <v>18</v>
      </c>
      <c r="AW25" s="15" t="s">
        <v>18</v>
      </c>
      <c r="BM25" s="15" t="s">
        <v>18</v>
      </c>
    </row>
    <row r="26" spans="1:77" s="15" customFormat="1">
      <c r="A26" s="15" t="s">
        <v>16</v>
      </c>
      <c r="K26" s="8">
        <v>12986</v>
      </c>
      <c r="Q26" s="15" t="s">
        <v>16</v>
      </c>
      <c r="AG26" s="15" t="s">
        <v>16</v>
      </c>
      <c r="AW26" s="15" t="s">
        <v>16</v>
      </c>
      <c r="BM26" s="15" t="s">
        <v>16</v>
      </c>
    </row>
    <row r="27" spans="1:77" s="15" customFormat="1" ht="13.5" thickBot="1">
      <c r="A27" s="9" t="s">
        <v>17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 t="s">
        <v>17</v>
      </c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 t="s">
        <v>17</v>
      </c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 t="s">
        <v>17</v>
      </c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 t="s">
        <v>17</v>
      </c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</row>
  </sheetData>
  <mergeCells count="1">
    <mergeCell ref="A3:BI3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00B050"/>
  </sheetPr>
  <dimension ref="A1:BZ29"/>
  <sheetViews>
    <sheetView topLeftCell="BK1" workbookViewId="0">
      <selection activeCell="BZ5" sqref="BZ5"/>
    </sheetView>
  </sheetViews>
  <sheetFormatPr defaultColWidth="8.85546875" defaultRowHeight="12.75"/>
  <cols>
    <col min="1" max="1" width="14.85546875" style="8" customWidth="1"/>
    <col min="2" max="13" width="8.85546875" style="8"/>
    <col min="14" max="14" width="14.85546875" style="8" customWidth="1"/>
    <col min="15" max="26" width="8.85546875" style="8"/>
    <col min="27" max="27" width="14.85546875" style="8" customWidth="1"/>
    <col min="28" max="39" width="8.85546875" style="8"/>
    <col min="40" max="40" width="14.85546875" style="8" customWidth="1"/>
    <col min="41" max="44" width="8.85546875" style="8"/>
    <col min="45" max="49" width="11.42578125" style="8" customWidth="1"/>
    <col min="50" max="50" width="8.85546875" style="8"/>
    <col min="51" max="51" width="14.85546875" style="8" customWidth="1"/>
    <col min="52" max="61" width="9.7109375" style="8" customWidth="1"/>
    <col min="62" max="62" width="14.85546875" style="8" customWidth="1"/>
    <col min="63" max="16384" width="8.85546875" style="8"/>
  </cols>
  <sheetData>
    <row r="1" spans="1:78" ht="13.5" thickBot="1">
      <c r="A1" s="7" t="s">
        <v>43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 t="s">
        <v>43</v>
      </c>
      <c r="O1" s="7"/>
      <c r="P1" s="7"/>
      <c r="AA1" s="7" t="s">
        <v>43</v>
      </c>
      <c r="AN1" s="7" t="s">
        <v>43</v>
      </c>
      <c r="AS1" s="7"/>
      <c r="AT1" s="7"/>
      <c r="AU1" s="7"/>
      <c r="AV1" s="7"/>
      <c r="AY1" s="7" t="s">
        <v>43</v>
      </c>
      <c r="BJ1" s="7" t="s">
        <v>43</v>
      </c>
    </row>
    <row r="2" spans="1:78" ht="13.5" thickBot="1">
      <c r="A2" s="24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1">
        <v>1956</v>
      </c>
      <c r="N2" s="24" t="s">
        <v>8</v>
      </c>
      <c r="O2" s="11">
        <v>1957</v>
      </c>
      <c r="P2" s="11">
        <v>1959</v>
      </c>
      <c r="Q2" s="11">
        <v>1960</v>
      </c>
      <c r="R2" s="22">
        <v>1961</v>
      </c>
      <c r="S2" s="22">
        <v>1962</v>
      </c>
      <c r="T2" s="22">
        <v>1963</v>
      </c>
      <c r="U2" s="22">
        <v>1964</v>
      </c>
      <c r="V2" s="22">
        <v>1965</v>
      </c>
      <c r="W2" s="22">
        <v>1966</v>
      </c>
      <c r="X2" s="22">
        <v>1967</v>
      </c>
      <c r="Y2" s="22">
        <v>1968</v>
      </c>
      <c r="Z2" s="22">
        <v>1969</v>
      </c>
      <c r="AA2" s="24" t="s">
        <v>8</v>
      </c>
      <c r="AB2" s="22">
        <v>1970</v>
      </c>
      <c r="AC2" s="22">
        <v>1971</v>
      </c>
      <c r="AD2" s="22">
        <v>1972</v>
      </c>
      <c r="AE2" s="22">
        <v>1973</v>
      </c>
      <c r="AF2" s="22">
        <v>1974</v>
      </c>
      <c r="AG2" s="22">
        <v>1975</v>
      </c>
      <c r="AH2" s="22">
        <v>1976</v>
      </c>
      <c r="AI2" s="22">
        <v>1977</v>
      </c>
      <c r="AJ2" s="22">
        <v>1978</v>
      </c>
      <c r="AK2" s="22">
        <v>1979</v>
      </c>
      <c r="AL2" s="22">
        <v>1980</v>
      </c>
      <c r="AM2" s="22">
        <v>1981</v>
      </c>
      <c r="AN2" s="24" t="s">
        <v>8</v>
      </c>
      <c r="AO2" s="22">
        <v>1982</v>
      </c>
      <c r="AP2" s="22">
        <v>1983</v>
      </c>
      <c r="AQ2" s="22">
        <v>1984</v>
      </c>
      <c r="AR2" s="22">
        <v>1985</v>
      </c>
      <c r="AS2" s="24">
        <v>1986</v>
      </c>
      <c r="AT2" s="24">
        <v>1987</v>
      </c>
      <c r="AU2" s="24">
        <v>1988</v>
      </c>
      <c r="AV2" s="24">
        <v>1989</v>
      </c>
      <c r="AW2" s="24">
        <v>1990</v>
      </c>
      <c r="AX2" s="21">
        <v>1991</v>
      </c>
      <c r="AY2" s="24" t="s">
        <v>8</v>
      </c>
      <c r="AZ2" s="23">
        <v>1992</v>
      </c>
      <c r="BA2" s="22">
        <v>1993</v>
      </c>
      <c r="BB2" s="22">
        <v>1995</v>
      </c>
      <c r="BC2" s="22">
        <v>1996</v>
      </c>
      <c r="BD2" s="22">
        <v>1997</v>
      </c>
      <c r="BE2" s="22">
        <v>1998</v>
      </c>
      <c r="BF2" s="22">
        <v>1999</v>
      </c>
      <c r="BG2" s="22">
        <v>2000</v>
      </c>
      <c r="BH2" s="24">
        <v>2001</v>
      </c>
      <c r="BI2" s="21">
        <v>2002</v>
      </c>
      <c r="BJ2" s="24" t="s">
        <v>8</v>
      </c>
      <c r="BK2" s="23">
        <v>2003</v>
      </c>
      <c r="BL2" s="24">
        <v>2004</v>
      </c>
      <c r="BM2" s="23">
        <v>2005</v>
      </c>
      <c r="BN2" s="24">
        <v>2006</v>
      </c>
      <c r="BO2" s="23">
        <v>2007</v>
      </c>
      <c r="BP2" s="24">
        <v>2008</v>
      </c>
      <c r="BQ2" s="23">
        <v>2009</v>
      </c>
      <c r="BR2" s="23">
        <v>2010</v>
      </c>
      <c r="BS2" s="11">
        <v>2011</v>
      </c>
      <c r="BT2" s="13">
        <v>2012</v>
      </c>
      <c r="BU2" s="11">
        <v>2013</v>
      </c>
      <c r="BV2" s="13">
        <v>2014</v>
      </c>
      <c r="BW2" s="13">
        <v>2015</v>
      </c>
      <c r="BX2" s="13">
        <v>2016</v>
      </c>
      <c r="BY2" s="13">
        <v>2017</v>
      </c>
      <c r="BZ2" s="13">
        <v>2018</v>
      </c>
    </row>
    <row r="3" spans="1:78">
      <c r="A3" s="42" t="s">
        <v>14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1"/>
      <c r="BJ3" s="41"/>
      <c r="BK3" s="41"/>
    </row>
    <row r="4" spans="1:78">
      <c r="A4" s="8" t="s">
        <v>10</v>
      </c>
      <c r="B4" s="8">
        <f>+SUM(B6:B24)</f>
        <v>974580</v>
      </c>
      <c r="C4" s="8">
        <f t="shared" ref="C4:Q4" si="0">+SUM(C6:C24)</f>
        <v>1020127</v>
      </c>
      <c r="D4" s="8">
        <f t="shared" si="0"/>
        <v>1003080</v>
      </c>
      <c r="E4" s="8">
        <f t="shared" si="0"/>
        <v>1042497</v>
      </c>
      <c r="F4" s="8">
        <f t="shared" si="0"/>
        <v>1092931</v>
      </c>
      <c r="G4" s="8">
        <f t="shared" si="0"/>
        <v>1038233</v>
      </c>
      <c r="H4" s="8">
        <f t="shared" si="0"/>
        <v>1001558</v>
      </c>
      <c r="I4" s="8">
        <f t="shared" si="0"/>
        <v>969824</v>
      </c>
      <c r="J4" s="8">
        <f t="shared" si="0"/>
        <v>828601</v>
      </c>
      <c r="K4" s="8">
        <f t="shared" si="0"/>
        <v>775577</v>
      </c>
      <c r="L4" s="8">
        <f t="shared" si="0"/>
        <v>903433</v>
      </c>
      <c r="M4" s="8">
        <f t="shared" si="0"/>
        <v>990896</v>
      </c>
      <c r="N4" s="8" t="s">
        <v>10</v>
      </c>
      <c r="O4" s="8">
        <f t="shared" si="0"/>
        <v>919337</v>
      </c>
      <c r="P4" s="8">
        <f t="shared" si="0"/>
        <v>974873</v>
      </c>
      <c r="Q4" s="8">
        <f t="shared" si="0"/>
        <v>921057</v>
      </c>
      <c r="R4" s="8">
        <f>+SUM(R6:R24)</f>
        <v>833831</v>
      </c>
      <c r="S4" s="8">
        <f t="shared" ref="S4:AK4" si="1">+SUM(S6:S24)</f>
        <v>805001</v>
      </c>
      <c r="T4" s="8">
        <f t="shared" si="1"/>
        <v>895389</v>
      </c>
      <c r="U4" s="8">
        <f t="shared" si="1"/>
        <v>889932</v>
      </c>
      <c r="V4" s="8">
        <f t="shared" si="1"/>
        <v>954113</v>
      </c>
      <c r="W4" s="8">
        <f t="shared" si="1"/>
        <v>957694</v>
      </c>
      <c r="X4" s="8">
        <f t="shared" si="1"/>
        <v>978113</v>
      </c>
      <c r="Y4" s="8">
        <f t="shared" si="1"/>
        <v>935213</v>
      </c>
      <c r="Z4" s="8">
        <f t="shared" si="1"/>
        <v>988539</v>
      </c>
      <c r="AA4" s="8" t="s">
        <v>10</v>
      </c>
      <c r="AB4" s="8">
        <f t="shared" si="1"/>
        <v>992804</v>
      </c>
      <c r="AC4" s="8">
        <f t="shared" si="1"/>
        <v>971269</v>
      </c>
      <c r="AD4" s="8">
        <f t="shared" si="1"/>
        <v>1012245</v>
      </c>
      <c r="AE4" s="8">
        <f t="shared" si="1"/>
        <v>1035049</v>
      </c>
      <c r="AF4" s="8">
        <f t="shared" si="1"/>
        <v>1098175</v>
      </c>
      <c r="AG4" s="8">
        <f t="shared" si="1"/>
        <v>1133268</v>
      </c>
      <c r="AH4" s="8">
        <f t="shared" si="1"/>
        <v>1147338</v>
      </c>
      <c r="AI4" s="8">
        <f t="shared" si="1"/>
        <v>1171685</v>
      </c>
      <c r="AJ4" s="8">
        <f t="shared" si="1"/>
        <v>1199485</v>
      </c>
      <c r="AK4" s="8">
        <f t="shared" si="1"/>
        <v>1208385</v>
      </c>
      <c r="AL4" s="16">
        <v>1176578</v>
      </c>
      <c r="AM4" s="17">
        <f t="shared" ref="AM4:AQ4" si="2">+SUM(AM6:AM27)</f>
        <v>1206037</v>
      </c>
      <c r="AN4" s="8" t="s">
        <v>10</v>
      </c>
      <c r="AO4" s="17">
        <f t="shared" si="2"/>
        <v>1255812</v>
      </c>
      <c r="AP4" s="17">
        <f t="shared" si="2"/>
        <v>1044847</v>
      </c>
      <c r="AQ4" s="17">
        <f t="shared" si="2"/>
        <v>1052979</v>
      </c>
      <c r="AR4" s="16">
        <v>1018320</v>
      </c>
      <c r="AS4" s="17">
        <f t="shared" ref="AS4:AV4" si="3">+SUM(AS6:AS27)</f>
        <v>1022677</v>
      </c>
      <c r="AT4" s="17">
        <f t="shared" si="3"/>
        <v>1043751</v>
      </c>
      <c r="AU4" s="17">
        <f t="shared" si="3"/>
        <v>1050204</v>
      </c>
      <c r="AV4" s="17">
        <f t="shared" si="3"/>
        <v>1135665</v>
      </c>
      <c r="AW4" s="16">
        <v>1218017</v>
      </c>
      <c r="AX4" s="16">
        <v>1171737</v>
      </c>
      <c r="AY4" s="8" t="s">
        <v>10</v>
      </c>
      <c r="AZ4" s="16">
        <v>1190620</v>
      </c>
      <c r="BA4" s="16">
        <v>1170800</v>
      </c>
      <c r="BB4" s="16">
        <v>1312552</v>
      </c>
      <c r="BC4" s="16">
        <v>1260123</v>
      </c>
      <c r="BD4" s="16">
        <v>1306819</v>
      </c>
      <c r="BE4" s="16">
        <v>1387934</v>
      </c>
      <c r="BF4" s="16">
        <v>1423056</v>
      </c>
      <c r="BG4" s="16">
        <v>1059025</v>
      </c>
      <c r="BH4" s="16">
        <v>911076</v>
      </c>
      <c r="BI4" s="16">
        <v>805935</v>
      </c>
      <c r="BJ4" s="8" t="s">
        <v>10</v>
      </c>
      <c r="BK4" s="16">
        <v>881664</v>
      </c>
      <c r="BL4" s="8">
        <f t="shared" ref="BL4:BQ4" si="4">+SUM(BL6:BL24)</f>
        <v>971500</v>
      </c>
      <c r="BM4" s="8">
        <f t="shared" si="4"/>
        <v>1059446</v>
      </c>
      <c r="BN4" s="8">
        <f t="shared" si="4"/>
        <v>1213396</v>
      </c>
      <c r="BO4" s="8">
        <f t="shared" si="4"/>
        <v>1462105</v>
      </c>
      <c r="BP4" s="8">
        <f t="shared" si="4"/>
        <v>1569200</v>
      </c>
      <c r="BQ4" s="8">
        <f t="shared" si="4"/>
        <v>1691440</v>
      </c>
      <c r="BR4" s="8">
        <f t="shared" ref="BR4" si="5">+SUM(BR6:BR24)</f>
        <v>896623</v>
      </c>
      <c r="BS4" s="8">
        <f>+SUM(BS6:BS24)</f>
        <v>1051754</v>
      </c>
      <c r="BT4" s="8">
        <f>+SUM(BT6:BT24)</f>
        <v>1310889</v>
      </c>
      <c r="BU4" s="8">
        <f t="shared" ref="BU4:BV4" si="6">+SUM(BU6:BU24)</f>
        <v>1541304</v>
      </c>
      <c r="BV4" s="8">
        <f t="shared" si="6"/>
        <v>1821050</v>
      </c>
      <c r="BW4" s="8">
        <f t="shared" ref="BW4" si="7">+SUM(BW6:BW24)</f>
        <v>2021762</v>
      </c>
      <c r="BX4" s="8">
        <v>2378488</v>
      </c>
      <c r="BY4" s="8">
        <v>2663296</v>
      </c>
      <c r="BZ4" s="8">
        <v>2588133</v>
      </c>
    </row>
    <row r="5" spans="1:78">
      <c r="V5" s="16"/>
      <c r="W5" s="16"/>
      <c r="X5" s="16"/>
      <c r="Y5" s="16"/>
      <c r="Z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O5" s="16"/>
      <c r="AP5" s="16"/>
      <c r="AQ5" s="16"/>
      <c r="AR5" s="16"/>
      <c r="AW5" s="16"/>
      <c r="AX5" s="16"/>
      <c r="AZ5" s="16"/>
      <c r="BA5" s="16"/>
      <c r="BB5" s="17"/>
      <c r="BC5" s="17"/>
      <c r="BD5" s="17"/>
      <c r="BE5" s="17"/>
      <c r="BF5" s="17"/>
      <c r="BG5" s="17"/>
      <c r="BH5" s="17"/>
      <c r="BI5" s="17"/>
    </row>
    <row r="6" spans="1:78">
      <c r="A6" s="18" t="s">
        <v>19</v>
      </c>
      <c r="B6" s="8">
        <v>83439</v>
      </c>
      <c r="C6" s="8">
        <v>99138</v>
      </c>
      <c r="D6" s="8">
        <v>99224</v>
      </c>
      <c r="E6" s="8">
        <v>100848</v>
      </c>
      <c r="F6" s="8">
        <v>103601</v>
      </c>
      <c r="G6" s="8">
        <v>94480</v>
      </c>
      <c r="H6" s="8">
        <v>88104</v>
      </c>
      <c r="I6" s="8">
        <v>83531</v>
      </c>
      <c r="J6" s="8">
        <v>73787</v>
      </c>
      <c r="K6" s="8">
        <v>74849</v>
      </c>
      <c r="L6" s="8">
        <v>77511</v>
      </c>
      <c r="M6" s="8">
        <v>84966</v>
      </c>
      <c r="N6" s="18" t="s">
        <v>19</v>
      </c>
      <c r="O6" s="8">
        <v>82748</v>
      </c>
      <c r="P6" s="8">
        <v>68676</v>
      </c>
      <c r="Q6" s="8">
        <v>66771</v>
      </c>
      <c r="R6" s="8">
        <v>63626</v>
      </c>
      <c r="S6" s="8">
        <v>57662</v>
      </c>
      <c r="T6" s="8">
        <v>64017</v>
      </c>
      <c r="U6" s="8">
        <v>66802</v>
      </c>
      <c r="V6" s="16">
        <v>73462</v>
      </c>
      <c r="W6" s="16">
        <v>69717</v>
      </c>
      <c r="X6" s="16">
        <v>74141</v>
      </c>
      <c r="Y6" s="16">
        <v>76926</v>
      </c>
      <c r="Z6" s="16">
        <v>80525</v>
      </c>
      <c r="AA6" s="18" t="s">
        <v>19</v>
      </c>
      <c r="AB6" s="16">
        <v>80461</v>
      </c>
      <c r="AC6" s="16">
        <v>77019</v>
      </c>
      <c r="AD6" s="16">
        <v>76454</v>
      </c>
      <c r="AE6" s="16">
        <v>79025</v>
      </c>
      <c r="AF6" s="16">
        <v>86758</v>
      </c>
      <c r="AG6" s="16">
        <v>88531</v>
      </c>
      <c r="AH6" s="16">
        <v>80504</v>
      </c>
      <c r="AI6" s="16">
        <v>75949</v>
      </c>
      <c r="AJ6" s="16">
        <v>83960</v>
      </c>
      <c r="AK6" s="16">
        <v>86552</v>
      </c>
      <c r="AL6" s="16">
        <v>89813</v>
      </c>
      <c r="AM6" s="16">
        <v>92582</v>
      </c>
      <c r="AN6" s="18" t="s">
        <v>19</v>
      </c>
      <c r="AO6" s="16">
        <v>94307</v>
      </c>
      <c r="AP6" s="16">
        <v>64975</v>
      </c>
      <c r="AQ6" s="16">
        <v>70491</v>
      </c>
      <c r="AR6" s="16">
        <v>68840</v>
      </c>
      <c r="AS6" s="18">
        <v>69266</v>
      </c>
      <c r="AT6" s="18">
        <v>71413</v>
      </c>
      <c r="AU6" s="18">
        <v>77784</v>
      </c>
      <c r="AV6" s="18">
        <v>81238</v>
      </c>
      <c r="AW6" s="16">
        <v>88299</v>
      </c>
      <c r="AX6" s="16">
        <v>71656</v>
      </c>
      <c r="AY6" s="18" t="s">
        <v>19</v>
      </c>
      <c r="AZ6" s="16">
        <v>76637</v>
      </c>
      <c r="BA6" s="16">
        <v>72590</v>
      </c>
      <c r="BB6" s="16">
        <v>83401</v>
      </c>
      <c r="BC6" s="16">
        <v>86873</v>
      </c>
      <c r="BD6" s="16">
        <v>93820</v>
      </c>
      <c r="BE6" s="16">
        <v>102694</v>
      </c>
      <c r="BF6" s="16">
        <v>105150</v>
      </c>
      <c r="BG6" s="16">
        <v>69112</v>
      </c>
      <c r="BH6" s="16">
        <v>70758</v>
      </c>
      <c r="BI6" s="16">
        <v>58256</v>
      </c>
      <c r="BJ6" s="18" t="s">
        <v>19</v>
      </c>
      <c r="BK6" s="16">
        <v>63544</v>
      </c>
      <c r="BL6" s="8">
        <v>70371</v>
      </c>
      <c r="BM6" s="8">
        <v>82580</v>
      </c>
      <c r="BN6" s="8">
        <v>97810</v>
      </c>
      <c r="BO6" s="8">
        <v>118685</v>
      </c>
      <c r="BP6" s="8">
        <v>114670</v>
      </c>
      <c r="BQ6" s="8">
        <v>125591</v>
      </c>
      <c r="BR6" s="8">
        <v>88891</v>
      </c>
      <c r="BS6" s="18">
        <v>107444</v>
      </c>
      <c r="BT6" s="8">
        <v>142327</v>
      </c>
      <c r="BU6" s="8">
        <v>160342</v>
      </c>
      <c r="BV6" s="8">
        <v>180223</v>
      </c>
      <c r="BW6" s="8">
        <v>186089</v>
      </c>
      <c r="BX6" s="8">
        <v>206299</v>
      </c>
      <c r="BY6" s="8">
        <v>228112</v>
      </c>
      <c r="BZ6" s="8">
        <v>216033</v>
      </c>
    </row>
    <row r="7" spans="1:78">
      <c r="A7" s="18" t="s">
        <v>20</v>
      </c>
      <c r="B7" s="8">
        <v>67068</v>
      </c>
      <c r="C7" s="8">
        <v>72009</v>
      </c>
      <c r="D7" s="8">
        <v>74350</v>
      </c>
      <c r="E7" s="8">
        <v>75369</v>
      </c>
      <c r="F7" s="8">
        <v>81082</v>
      </c>
      <c r="G7" s="8">
        <v>79278</v>
      </c>
      <c r="H7" s="8">
        <v>72462</v>
      </c>
      <c r="I7" s="8">
        <v>65451</v>
      </c>
      <c r="J7" s="8">
        <v>61244</v>
      </c>
      <c r="K7" s="8">
        <v>45014</v>
      </c>
      <c r="L7" s="8">
        <v>52902</v>
      </c>
      <c r="M7" s="8">
        <v>56831</v>
      </c>
      <c r="N7" s="18" t="s">
        <v>20</v>
      </c>
      <c r="O7" s="8">
        <v>47703</v>
      </c>
      <c r="P7" s="8">
        <v>48341</v>
      </c>
      <c r="Q7" s="8">
        <v>44489</v>
      </c>
      <c r="R7" s="8">
        <v>39163</v>
      </c>
      <c r="S7" s="8">
        <v>42266</v>
      </c>
      <c r="T7" s="8">
        <v>46802</v>
      </c>
      <c r="U7" s="8">
        <v>44194</v>
      </c>
      <c r="V7" s="16">
        <v>45627</v>
      </c>
      <c r="W7" s="16">
        <v>44237</v>
      </c>
      <c r="X7" s="16">
        <v>46596</v>
      </c>
      <c r="Y7" s="16">
        <v>47754</v>
      </c>
      <c r="Z7" s="16">
        <v>46865</v>
      </c>
      <c r="AA7" s="18" t="s">
        <v>20</v>
      </c>
      <c r="AB7" s="16">
        <v>46440</v>
      </c>
      <c r="AC7" s="16">
        <v>47502</v>
      </c>
      <c r="AD7" s="16">
        <v>50655</v>
      </c>
      <c r="AE7" s="16">
        <v>52809</v>
      </c>
      <c r="AF7" s="16">
        <v>58016</v>
      </c>
      <c r="AG7" s="16">
        <v>60253</v>
      </c>
      <c r="AH7" s="16">
        <v>62737</v>
      </c>
      <c r="AI7" s="16">
        <v>53514</v>
      </c>
      <c r="AJ7" s="16">
        <v>58820</v>
      </c>
      <c r="AK7" s="16">
        <v>60381</v>
      </c>
      <c r="AL7" s="16">
        <v>62626</v>
      </c>
      <c r="AM7" s="16">
        <v>67758</v>
      </c>
      <c r="AN7" s="18" t="s">
        <v>20</v>
      </c>
      <c r="AO7" s="16">
        <v>73789</v>
      </c>
      <c r="AP7" s="16">
        <v>63799</v>
      </c>
      <c r="AQ7" s="16">
        <v>63686</v>
      </c>
      <c r="AR7" s="16">
        <v>64487</v>
      </c>
      <c r="AS7" s="18">
        <v>61117</v>
      </c>
      <c r="AT7" s="18">
        <v>56690</v>
      </c>
      <c r="AU7" s="18">
        <v>56089</v>
      </c>
      <c r="AV7" s="18">
        <v>61365</v>
      </c>
      <c r="AW7" s="16">
        <v>66625</v>
      </c>
      <c r="AX7" s="16">
        <v>61920</v>
      </c>
      <c r="AY7" s="18" t="s">
        <v>20</v>
      </c>
      <c r="AZ7" s="16">
        <v>64061</v>
      </c>
      <c r="BA7" s="16">
        <v>71350</v>
      </c>
      <c r="BB7" s="16">
        <v>72030</v>
      </c>
      <c r="BC7" s="16">
        <v>68994</v>
      </c>
      <c r="BD7" s="16">
        <v>70477</v>
      </c>
      <c r="BE7" s="16">
        <v>74695</v>
      </c>
      <c r="BF7" s="16">
        <v>75800</v>
      </c>
      <c r="BG7" s="16">
        <v>58863</v>
      </c>
      <c r="BH7" s="16">
        <v>51954</v>
      </c>
      <c r="BI7" s="16">
        <v>43706</v>
      </c>
      <c r="BJ7" s="18" t="s">
        <v>20</v>
      </c>
      <c r="BK7" s="16">
        <v>48263</v>
      </c>
      <c r="BL7" s="8">
        <v>56004</v>
      </c>
      <c r="BM7" s="8">
        <v>65646</v>
      </c>
      <c r="BN7" s="8">
        <v>80075</v>
      </c>
      <c r="BO7" s="8">
        <v>98951</v>
      </c>
      <c r="BP7" s="8">
        <v>107048</v>
      </c>
      <c r="BQ7" s="8">
        <v>122349</v>
      </c>
      <c r="BR7" s="8">
        <v>105978</v>
      </c>
      <c r="BS7" s="18">
        <v>118106</v>
      </c>
      <c r="BT7" s="8">
        <v>141313</v>
      </c>
      <c r="BU7" s="8">
        <v>158431</v>
      </c>
      <c r="BV7" s="8">
        <v>175734</v>
      </c>
      <c r="BW7" s="8">
        <v>188000</v>
      </c>
      <c r="BX7" s="8">
        <v>206693</v>
      </c>
      <c r="BY7" s="8">
        <v>214756</v>
      </c>
      <c r="BZ7" s="8">
        <v>187829</v>
      </c>
    </row>
    <row r="8" spans="1:78">
      <c r="A8" s="18" t="s">
        <v>21</v>
      </c>
      <c r="B8" s="8">
        <v>32360</v>
      </c>
      <c r="C8" s="8">
        <v>34357</v>
      </c>
      <c r="D8" s="8">
        <v>32370</v>
      </c>
      <c r="E8" s="8">
        <v>27148</v>
      </c>
      <c r="F8" s="8">
        <v>26899</v>
      </c>
      <c r="G8" s="8">
        <v>27944</v>
      </c>
      <c r="H8" s="8">
        <v>25095</v>
      </c>
      <c r="I8" s="8">
        <v>23163</v>
      </c>
      <c r="J8" s="8">
        <v>23778</v>
      </c>
      <c r="K8" s="8">
        <v>18159</v>
      </c>
      <c r="L8" s="8">
        <v>26522</v>
      </c>
      <c r="M8" s="8">
        <v>28934</v>
      </c>
      <c r="N8" s="18" t="s">
        <v>21</v>
      </c>
      <c r="O8" s="8">
        <v>26521</v>
      </c>
      <c r="P8" s="8">
        <v>27252</v>
      </c>
      <c r="Q8" s="8">
        <v>26558</v>
      </c>
      <c r="R8" s="8">
        <v>23843</v>
      </c>
      <c r="S8" s="8">
        <v>25138</v>
      </c>
      <c r="T8" s="8">
        <v>29804</v>
      </c>
      <c r="U8" s="8">
        <v>34176</v>
      </c>
      <c r="V8" s="16">
        <v>35536</v>
      </c>
      <c r="W8" s="16">
        <v>37945</v>
      </c>
      <c r="X8" s="16">
        <v>38258</v>
      </c>
      <c r="Y8" s="16">
        <v>36758</v>
      </c>
      <c r="Z8" s="16">
        <v>40040</v>
      </c>
      <c r="AA8" s="18" t="s">
        <v>21</v>
      </c>
      <c r="AB8" s="16">
        <v>39385</v>
      </c>
      <c r="AC8" s="16">
        <v>38759</v>
      </c>
      <c r="AD8" s="16">
        <v>40114</v>
      </c>
      <c r="AE8" s="16">
        <v>40881</v>
      </c>
      <c r="AF8" s="16">
        <v>41506</v>
      </c>
      <c r="AG8" s="16">
        <v>43075</v>
      </c>
      <c r="AH8" s="16">
        <v>43005</v>
      </c>
      <c r="AI8" s="16">
        <v>43790</v>
      </c>
      <c r="AJ8" s="16">
        <v>45360</v>
      </c>
      <c r="AK8" s="16">
        <v>45159</v>
      </c>
      <c r="AL8" s="16">
        <v>45938</v>
      </c>
      <c r="AM8" s="16">
        <v>51309</v>
      </c>
      <c r="AN8" s="18" t="s">
        <v>21</v>
      </c>
      <c r="AO8" s="16">
        <v>54348</v>
      </c>
      <c r="AP8" s="16">
        <v>48080</v>
      </c>
      <c r="AQ8" s="16">
        <v>46154</v>
      </c>
      <c r="AR8" s="16">
        <v>41633</v>
      </c>
      <c r="AS8" s="18">
        <v>37328</v>
      </c>
      <c r="AT8" s="18">
        <v>38800</v>
      </c>
      <c r="AU8" s="18">
        <v>39736</v>
      </c>
      <c r="AV8" s="18">
        <v>41702</v>
      </c>
      <c r="AW8" s="16">
        <v>44458</v>
      </c>
      <c r="AX8" s="16">
        <v>40426</v>
      </c>
      <c r="AY8" s="18" t="s">
        <v>21</v>
      </c>
      <c r="AZ8" s="16">
        <v>38758</v>
      </c>
      <c r="BA8" s="16">
        <v>30191</v>
      </c>
      <c r="BB8" s="16">
        <v>33018</v>
      </c>
      <c r="BC8" s="16">
        <v>31807</v>
      </c>
      <c r="BD8" s="16">
        <v>32992</v>
      </c>
      <c r="BE8" s="16">
        <v>35987</v>
      </c>
      <c r="BF8" s="16">
        <v>40896</v>
      </c>
      <c r="BG8" s="16">
        <v>34231</v>
      </c>
      <c r="BH8" s="16">
        <v>28109</v>
      </c>
      <c r="BI8" s="16">
        <v>27264</v>
      </c>
      <c r="BJ8" s="18" t="s">
        <v>21</v>
      </c>
      <c r="BK8" s="16">
        <v>28621</v>
      </c>
      <c r="BL8" s="8">
        <v>29601</v>
      </c>
      <c r="BM8" s="8">
        <v>32601</v>
      </c>
      <c r="BN8" s="8">
        <v>39836</v>
      </c>
      <c r="BO8" s="8">
        <v>44273</v>
      </c>
      <c r="BP8" s="8">
        <v>52473</v>
      </c>
      <c r="BQ8" s="8">
        <v>60010</v>
      </c>
      <c r="BR8" s="8">
        <v>33033</v>
      </c>
      <c r="BS8" s="18">
        <v>41352</v>
      </c>
      <c r="BT8" s="8">
        <v>52357</v>
      </c>
      <c r="BU8" s="8">
        <v>65517</v>
      </c>
      <c r="BV8" s="8">
        <v>74713</v>
      </c>
      <c r="BW8" s="8">
        <v>85591</v>
      </c>
      <c r="BX8" s="8">
        <v>103864</v>
      </c>
      <c r="BY8" s="8">
        <v>118283</v>
      </c>
      <c r="BZ8" s="8">
        <v>125466</v>
      </c>
    </row>
    <row r="9" spans="1:78">
      <c r="A9" s="18" t="s">
        <v>22</v>
      </c>
      <c r="B9" s="8">
        <v>33087</v>
      </c>
      <c r="C9" s="8">
        <v>33385</v>
      </c>
      <c r="D9" s="8">
        <v>34446</v>
      </c>
      <c r="E9" s="8">
        <v>35233</v>
      </c>
      <c r="F9" s="8">
        <v>37577</v>
      </c>
      <c r="G9" s="8">
        <v>38554</v>
      </c>
      <c r="H9" s="8">
        <v>24298</v>
      </c>
      <c r="I9" s="8">
        <v>24642</v>
      </c>
      <c r="J9" s="8">
        <v>24557</v>
      </c>
      <c r="K9" s="8">
        <v>26178</v>
      </c>
      <c r="L9" s="8">
        <v>26704</v>
      </c>
      <c r="M9" s="8">
        <v>28947</v>
      </c>
      <c r="N9" s="18" t="s">
        <v>22</v>
      </c>
      <c r="O9" s="8">
        <v>28184</v>
      </c>
      <c r="P9" s="8">
        <v>33597</v>
      </c>
      <c r="Q9" s="8">
        <v>34758</v>
      </c>
      <c r="R9" s="8">
        <v>29945</v>
      </c>
      <c r="S9" s="8">
        <v>33342</v>
      </c>
      <c r="T9" s="8">
        <v>36906</v>
      </c>
      <c r="U9" s="8">
        <v>39749</v>
      </c>
      <c r="V9" s="16">
        <v>38655</v>
      </c>
      <c r="W9" s="16">
        <v>34848</v>
      </c>
      <c r="X9" s="16">
        <v>36681</v>
      </c>
      <c r="Y9" s="16">
        <v>31913</v>
      </c>
      <c r="Z9" s="16">
        <v>33031</v>
      </c>
      <c r="AA9" s="18" t="s">
        <v>22</v>
      </c>
      <c r="AB9" s="16">
        <v>34203</v>
      </c>
      <c r="AC9" s="16">
        <v>31992</v>
      </c>
      <c r="AD9" s="16">
        <v>34786</v>
      </c>
      <c r="AE9" s="16">
        <v>34396</v>
      </c>
      <c r="AF9" s="16">
        <v>36154</v>
      </c>
      <c r="AG9" s="16">
        <v>35947</v>
      </c>
      <c r="AH9" s="16">
        <v>36599</v>
      </c>
      <c r="AI9" s="16">
        <v>38633</v>
      </c>
      <c r="AJ9" s="16">
        <v>38794</v>
      </c>
      <c r="AK9" s="16">
        <v>38516</v>
      </c>
      <c r="AL9" s="16">
        <v>40012</v>
      </c>
      <c r="AM9" s="16">
        <v>40439</v>
      </c>
      <c r="AN9" s="18" t="s">
        <v>22</v>
      </c>
      <c r="AO9" s="16">
        <v>44037</v>
      </c>
      <c r="AP9" s="16">
        <v>45600</v>
      </c>
      <c r="AQ9" s="16">
        <v>43749</v>
      </c>
      <c r="AR9" s="16">
        <v>41794</v>
      </c>
      <c r="AS9" s="18">
        <v>40121</v>
      </c>
      <c r="AT9" s="18">
        <v>39547</v>
      </c>
      <c r="AU9" s="18">
        <v>38678</v>
      </c>
      <c r="AV9" s="18">
        <v>40086</v>
      </c>
      <c r="AW9" s="16">
        <v>42170</v>
      </c>
      <c r="AX9" s="16">
        <v>41360</v>
      </c>
      <c r="AY9" s="18" t="s">
        <v>22</v>
      </c>
      <c r="AZ9" s="16">
        <v>38613</v>
      </c>
      <c r="BA9" s="16">
        <v>40541</v>
      </c>
      <c r="BB9" s="16">
        <v>45188</v>
      </c>
      <c r="BC9" s="16">
        <v>41855</v>
      </c>
      <c r="BD9" s="16">
        <v>42131</v>
      </c>
      <c r="BE9" s="16">
        <v>44799</v>
      </c>
      <c r="BF9" s="16">
        <v>47692</v>
      </c>
      <c r="BG9" s="16">
        <v>46079</v>
      </c>
      <c r="BH9" s="16">
        <v>26903</v>
      </c>
      <c r="BI9" s="16">
        <v>14848</v>
      </c>
      <c r="BJ9" s="18" t="s">
        <v>22</v>
      </c>
      <c r="BK9" s="16">
        <v>16939</v>
      </c>
      <c r="BL9" s="8">
        <v>19955</v>
      </c>
      <c r="BM9" s="8">
        <v>23166</v>
      </c>
      <c r="BN9" s="8">
        <v>26967</v>
      </c>
      <c r="BO9" s="8">
        <v>32980</v>
      </c>
      <c r="BP9" s="8">
        <v>38459</v>
      </c>
      <c r="BQ9" s="8">
        <v>44223</v>
      </c>
      <c r="BR9" s="8">
        <v>33542</v>
      </c>
      <c r="BS9" s="18">
        <v>37121</v>
      </c>
      <c r="BT9" s="8">
        <v>44355</v>
      </c>
      <c r="BU9" s="8">
        <v>52270</v>
      </c>
      <c r="BV9" s="8">
        <v>58870</v>
      </c>
      <c r="BW9" s="8">
        <v>63864</v>
      </c>
      <c r="BX9" s="8">
        <v>75623</v>
      </c>
      <c r="BY9" s="8">
        <v>82738</v>
      </c>
      <c r="BZ9" s="8">
        <v>73051</v>
      </c>
    </row>
    <row r="10" spans="1:78">
      <c r="A10" s="18" t="s">
        <v>23</v>
      </c>
      <c r="B10" s="8">
        <v>63742</v>
      </c>
      <c r="C10" s="8">
        <v>68931</v>
      </c>
      <c r="D10" s="8">
        <v>69891</v>
      </c>
      <c r="E10" s="8">
        <v>74497</v>
      </c>
      <c r="F10" s="8">
        <v>82289</v>
      </c>
      <c r="G10" s="8">
        <v>76950</v>
      </c>
      <c r="H10" s="8">
        <v>75095</v>
      </c>
      <c r="I10" s="8">
        <v>71243</v>
      </c>
      <c r="J10" s="8">
        <v>56087</v>
      </c>
      <c r="K10" s="8">
        <v>66865</v>
      </c>
      <c r="L10" s="8">
        <v>68158</v>
      </c>
      <c r="M10" s="8">
        <v>72990</v>
      </c>
      <c r="N10" s="18" t="s">
        <v>23</v>
      </c>
      <c r="O10" s="8">
        <v>72173</v>
      </c>
      <c r="P10" s="8">
        <v>85033</v>
      </c>
      <c r="Q10" s="8">
        <v>81429</v>
      </c>
      <c r="R10" s="8">
        <v>79992</v>
      </c>
      <c r="S10" s="8">
        <v>77327</v>
      </c>
      <c r="T10" s="8">
        <v>82246</v>
      </c>
      <c r="U10" s="8">
        <v>87006</v>
      </c>
      <c r="V10" s="16">
        <v>91552</v>
      </c>
      <c r="W10" s="16">
        <v>91410</v>
      </c>
      <c r="X10" s="16">
        <v>87777</v>
      </c>
      <c r="Y10" s="16">
        <v>78789</v>
      </c>
      <c r="Z10" s="16">
        <v>88547</v>
      </c>
      <c r="AA10" s="18" t="s">
        <v>23</v>
      </c>
      <c r="AB10" s="16">
        <v>92851</v>
      </c>
      <c r="AC10" s="16">
        <v>94771</v>
      </c>
      <c r="AD10" s="16">
        <v>100675</v>
      </c>
      <c r="AE10" s="16">
        <v>103962</v>
      </c>
      <c r="AF10" s="16">
        <v>105948</v>
      </c>
      <c r="AG10" s="16">
        <v>107866</v>
      </c>
      <c r="AH10" s="16">
        <v>110191</v>
      </c>
      <c r="AI10" s="16">
        <v>111002</v>
      </c>
      <c r="AJ10" s="16">
        <v>101547</v>
      </c>
      <c r="AK10" s="16">
        <v>104600</v>
      </c>
      <c r="AL10" s="16">
        <v>109078</v>
      </c>
      <c r="AM10" s="16">
        <v>110190</v>
      </c>
      <c r="AN10" s="18" t="s">
        <v>23</v>
      </c>
      <c r="AO10" s="16">
        <v>117168</v>
      </c>
      <c r="AP10" s="16">
        <v>90847</v>
      </c>
      <c r="AQ10" s="16">
        <v>96974</v>
      </c>
      <c r="AR10" s="16">
        <v>94659</v>
      </c>
      <c r="AS10" s="18">
        <v>98494</v>
      </c>
      <c r="AT10" s="18">
        <v>103623</v>
      </c>
      <c r="AU10" s="18">
        <v>102122</v>
      </c>
      <c r="AV10" s="18">
        <v>114551</v>
      </c>
      <c r="AW10" s="16">
        <v>121929</v>
      </c>
      <c r="AX10" s="16">
        <v>125664</v>
      </c>
      <c r="AY10" s="18" t="s">
        <v>23</v>
      </c>
      <c r="AZ10" s="16">
        <v>134161</v>
      </c>
      <c r="BA10" s="16">
        <v>128283</v>
      </c>
      <c r="BB10" s="16">
        <v>126743</v>
      </c>
      <c r="BC10" s="16">
        <v>125221</v>
      </c>
      <c r="BD10" s="16">
        <v>138224</v>
      </c>
      <c r="BE10" s="16">
        <v>150573</v>
      </c>
      <c r="BF10" s="16">
        <v>142262</v>
      </c>
      <c r="BG10" s="16">
        <v>90048</v>
      </c>
      <c r="BH10" s="16">
        <v>93209</v>
      </c>
      <c r="BI10" s="16">
        <v>98878</v>
      </c>
      <c r="BJ10" s="18" t="s">
        <v>23</v>
      </c>
      <c r="BK10" s="16">
        <v>110392</v>
      </c>
      <c r="BL10" s="8">
        <v>121473</v>
      </c>
      <c r="BM10" s="8">
        <v>121371</v>
      </c>
      <c r="BN10" s="8">
        <v>135314</v>
      </c>
      <c r="BO10" s="8">
        <v>153104</v>
      </c>
      <c r="BP10" s="8">
        <v>166657</v>
      </c>
      <c r="BQ10" s="8">
        <v>164388</v>
      </c>
      <c r="BR10" s="8">
        <v>56210</v>
      </c>
      <c r="BS10" s="18">
        <v>71495</v>
      </c>
      <c r="BT10" s="8">
        <v>92802</v>
      </c>
      <c r="BU10" s="8">
        <v>114419</v>
      </c>
      <c r="BV10" s="8">
        <v>138528</v>
      </c>
      <c r="BW10" s="8">
        <v>164314</v>
      </c>
      <c r="BX10" s="8">
        <v>195126</v>
      </c>
      <c r="BY10" s="8">
        <v>230106</v>
      </c>
      <c r="BZ10" s="8">
        <v>234632</v>
      </c>
    </row>
    <row r="11" spans="1:78">
      <c r="A11" s="18" t="s">
        <v>24</v>
      </c>
      <c r="B11" s="8">
        <v>34311</v>
      </c>
      <c r="C11" s="8">
        <v>36654</v>
      </c>
      <c r="D11" s="8">
        <v>37705</v>
      </c>
      <c r="E11" s="8">
        <v>41137</v>
      </c>
      <c r="F11" s="8">
        <v>45447</v>
      </c>
      <c r="G11" s="8">
        <v>42449</v>
      </c>
      <c r="H11" s="8">
        <v>38971</v>
      </c>
      <c r="I11" s="8">
        <v>37629</v>
      </c>
      <c r="J11" s="8">
        <v>33613</v>
      </c>
      <c r="K11" s="8">
        <v>33780</v>
      </c>
      <c r="L11" s="8">
        <v>34925</v>
      </c>
      <c r="M11" s="8">
        <v>36119</v>
      </c>
      <c r="N11" s="18" t="s">
        <v>24</v>
      </c>
      <c r="O11" s="8">
        <v>32708</v>
      </c>
      <c r="P11" s="8">
        <v>31699</v>
      </c>
      <c r="Q11" s="8">
        <v>28612</v>
      </c>
      <c r="R11" s="8">
        <v>23013</v>
      </c>
      <c r="S11" s="8">
        <v>24193</v>
      </c>
      <c r="T11" s="8">
        <v>25924</v>
      </c>
      <c r="U11" s="8">
        <v>27772</v>
      </c>
      <c r="V11" s="16">
        <v>29751</v>
      </c>
      <c r="W11" s="16">
        <v>28212</v>
      </c>
      <c r="X11" s="16">
        <v>30008</v>
      </c>
      <c r="Y11" s="16">
        <v>23812</v>
      </c>
      <c r="Z11" s="16">
        <v>26841</v>
      </c>
      <c r="AA11" s="18" t="s">
        <v>24</v>
      </c>
      <c r="AB11" s="16">
        <v>29333</v>
      </c>
      <c r="AC11" s="16">
        <v>29412</v>
      </c>
      <c r="AD11" s="16">
        <v>31827</v>
      </c>
      <c r="AE11" s="16">
        <v>33105</v>
      </c>
      <c r="AF11" s="16">
        <v>35229</v>
      </c>
      <c r="AG11" s="16">
        <v>36401</v>
      </c>
      <c r="AH11" s="16">
        <v>37127</v>
      </c>
      <c r="AI11" s="16">
        <v>39430</v>
      </c>
      <c r="AJ11" s="16">
        <v>39263</v>
      </c>
      <c r="AK11" s="16">
        <v>38569</v>
      </c>
      <c r="AL11" s="16">
        <v>40939</v>
      </c>
      <c r="AM11" s="16">
        <v>45742</v>
      </c>
      <c r="AN11" s="18" t="s">
        <v>24</v>
      </c>
      <c r="AO11" s="16">
        <v>47653</v>
      </c>
      <c r="AP11" s="16">
        <v>47633</v>
      </c>
      <c r="AQ11" s="16">
        <v>42247</v>
      </c>
      <c r="AR11" s="16">
        <v>35925</v>
      </c>
      <c r="AS11" s="18">
        <v>38468</v>
      </c>
      <c r="AT11" s="18">
        <v>40204</v>
      </c>
      <c r="AU11" s="18">
        <v>38793</v>
      </c>
      <c r="AV11" s="18">
        <v>43079</v>
      </c>
      <c r="AW11" s="16">
        <v>47791</v>
      </c>
      <c r="AX11" s="16">
        <v>47057</v>
      </c>
      <c r="AY11" s="18" t="s">
        <v>24</v>
      </c>
      <c r="AZ11" s="16">
        <v>44244</v>
      </c>
      <c r="BA11" s="16">
        <v>48280</v>
      </c>
      <c r="BB11" s="16">
        <v>51037</v>
      </c>
      <c r="BC11" s="16">
        <v>48342</v>
      </c>
      <c r="BD11" s="16">
        <v>51112</v>
      </c>
      <c r="BE11" s="16">
        <v>57117</v>
      </c>
      <c r="BF11" s="16">
        <v>62020</v>
      </c>
      <c r="BG11" s="16">
        <v>53698</v>
      </c>
      <c r="BH11" s="16">
        <v>47803</v>
      </c>
      <c r="BI11" s="16">
        <v>38041</v>
      </c>
      <c r="BJ11" s="18" t="s">
        <v>24</v>
      </c>
      <c r="BK11" s="16">
        <v>40374</v>
      </c>
      <c r="BL11" s="8">
        <v>45809</v>
      </c>
      <c r="BM11" s="8">
        <v>48741</v>
      </c>
      <c r="BN11" s="8">
        <v>52167</v>
      </c>
      <c r="BO11" s="8">
        <v>63309</v>
      </c>
      <c r="BP11" s="8">
        <v>68785</v>
      </c>
      <c r="BQ11" s="8">
        <v>68874</v>
      </c>
      <c r="BR11" s="8">
        <v>38710</v>
      </c>
      <c r="BS11" s="18">
        <v>41748</v>
      </c>
      <c r="BT11" s="8">
        <v>50019</v>
      </c>
      <c r="BU11" s="8">
        <v>59756</v>
      </c>
      <c r="BV11" s="8">
        <v>67002</v>
      </c>
      <c r="BW11" s="8">
        <v>79084</v>
      </c>
      <c r="BX11" s="8">
        <v>92463</v>
      </c>
      <c r="BY11" s="8">
        <v>102030</v>
      </c>
      <c r="BZ11" s="8">
        <v>106290</v>
      </c>
    </row>
    <row r="12" spans="1:78">
      <c r="A12" s="18" t="s">
        <v>25</v>
      </c>
      <c r="B12" s="8">
        <v>57703</v>
      </c>
      <c r="C12" s="8">
        <v>48481</v>
      </c>
      <c r="D12" s="8">
        <v>48081</v>
      </c>
      <c r="E12" s="8">
        <v>49061</v>
      </c>
      <c r="F12" s="8">
        <v>50853</v>
      </c>
      <c r="G12" s="8">
        <v>49654</v>
      </c>
      <c r="H12" s="8">
        <v>43650</v>
      </c>
      <c r="I12" s="8">
        <v>39518</v>
      </c>
      <c r="J12" s="8">
        <v>33841</v>
      </c>
      <c r="K12" s="8">
        <v>26572</v>
      </c>
      <c r="L12" s="8">
        <v>42671</v>
      </c>
      <c r="M12" s="8">
        <v>50505</v>
      </c>
      <c r="N12" s="18" t="s">
        <v>25</v>
      </c>
      <c r="P12" s="8">
        <v>56634</v>
      </c>
      <c r="Q12" s="8">
        <v>52400</v>
      </c>
      <c r="R12" s="8">
        <v>45380</v>
      </c>
      <c r="S12" s="8">
        <v>40995</v>
      </c>
      <c r="T12" s="8">
        <v>47229</v>
      </c>
      <c r="U12" s="8">
        <v>47277</v>
      </c>
      <c r="V12" s="16">
        <v>50505</v>
      </c>
      <c r="W12" s="16">
        <v>50490</v>
      </c>
      <c r="X12" s="16">
        <v>51471</v>
      </c>
      <c r="Y12" s="16">
        <v>51112</v>
      </c>
      <c r="Z12" s="16">
        <v>54628</v>
      </c>
      <c r="AA12" s="18" t="s">
        <v>25</v>
      </c>
      <c r="AB12" s="16">
        <v>56038</v>
      </c>
      <c r="AC12" s="16">
        <v>51675</v>
      </c>
      <c r="AD12" s="16">
        <v>48750</v>
      </c>
      <c r="AE12" s="16">
        <v>43839</v>
      </c>
      <c r="AF12" s="16">
        <v>52820</v>
      </c>
      <c r="AG12" s="16">
        <v>53080</v>
      </c>
      <c r="AH12" s="16">
        <v>53667</v>
      </c>
      <c r="AI12" s="16">
        <v>54436</v>
      </c>
      <c r="AJ12" s="16">
        <v>55866</v>
      </c>
      <c r="AK12" s="16">
        <v>58998</v>
      </c>
      <c r="AL12" s="16">
        <v>57703</v>
      </c>
      <c r="AM12" s="16">
        <v>61577</v>
      </c>
      <c r="AN12" s="18" t="s">
        <v>25</v>
      </c>
      <c r="AO12" s="16">
        <v>66877</v>
      </c>
      <c r="AP12" s="16">
        <v>51031</v>
      </c>
      <c r="AQ12" s="8">
        <v>54403</v>
      </c>
      <c r="AR12" s="16">
        <v>56129</v>
      </c>
      <c r="AS12" s="18">
        <v>56712</v>
      </c>
      <c r="AT12" s="18">
        <v>54741</v>
      </c>
      <c r="AU12" s="18">
        <v>57245</v>
      </c>
      <c r="AV12" s="18">
        <v>61983</v>
      </c>
      <c r="AW12" s="16">
        <v>67401</v>
      </c>
      <c r="AX12" s="16">
        <v>54788</v>
      </c>
      <c r="AY12" s="18" t="s">
        <v>25</v>
      </c>
      <c r="AZ12" s="16">
        <v>51607</v>
      </c>
      <c r="BA12" s="16">
        <v>52148</v>
      </c>
      <c r="BB12" s="16">
        <v>63416</v>
      </c>
      <c r="BC12" s="16">
        <v>61215</v>
      </c>
      <c r="BD12" s="16">
        <v>64270</v>
      </c>
      <c r="BE12" s="16">
        <v>70067</v>
      </c>
      <c r="BF12" s="16">
        <v>72432</v>
      </c>
      <c r="BG12" s="16">
        <v>51906</v>
      </c>
      <c r="BH12" s="16">
        <v>52655</v>
      </c>
      <c r="BI12" s="16">
        <v>48536</v>
      </c>
      <c r="BJ12" s="18" t="s">
        <v>25</v>
      </c>
      <c r="BK12" s="16">
        <v>47983</v>
      </c>
      <c r="BL12" s="8">
        <v>52879</v>
      </c>
      <c r="BM12" s="8">
        <v>60604</v>
      </c>
      <c r="BN12" s="8">
        <v>72846</v>
      </c>
      <c r="BO12" s="8">
        <v>83020</v>
      </c>
      <c r="BP12" s="8">
        <v>69063</v>
      </c>
      <c r="BQ12" s="8">
        <v>76362</v>
      </c>
      <c r="BR12" s="8">
        <v>49264</v>
      </c>
      <c r="BS12" s="18">
        <v>59577</v>
      </c>
      <c r="BT12" s="8">
        <v>65721</v>
      </c>
      <c r="BU12" s="8">
        <v>74311</v>
      </c>
      <c r="BV12" s="8">
        <v>86803</v>
      </c>
      <c r="BW12" s="8">
        <v>97152</v>
      </c>
      <c r="BX12" s="8">
        <v>115849</v>
      </c>
      <c r="BY12" s="8">
        <v>129712</v>
      </c>
      <c r="BZ12" s="8">
        <v>114028</v>
      </c>
    </row>
    <row r="13" spans="1:78">
      <c r="A13" s="18" t="s">
        <v>26</v>
      </c>
      <c r="B13" s="8">
        <v>72648</v>
      </c>
      <c r="C13" s="8">
        <v>76361</v>
      </c>
      <c r="D13" s="8">
        <v>76518</v>
      </c>
      <c r="E13" s="8">
        <v>71007</v>
      </c>
      <c r="F13" s="8">
        <v>71054</v>
      </c>
      <c r="G13" s="8">
        <v>64340</v>
      </c>
      <c r="H13" s="8">
        <v>57167</v>
      </c>
      <c r="I13" s="8">
        <v>52413</v>
      </c>
      <c r="J13" s="8">
        <v>45927</v>
      </c>
      <c r="K13" s="8">
        <v>40238</v>
      </c>
      <c r="L13" s="8">
        <v>58293</v>
      </c>
      <c r="M13" s="8">
        <v>64162</v>
      </c>
      <c r="N13" s="18" t="s">
        <v>26</v>
      </c>
      <c r="O13" s="8">
        <v>83905</v>
      </c>
      <c r="P13" s="8">
        <v>59873</v>
      </c>
      <c r="Q13" s="8">
        <v>53389</v>
      </c>
      <c r="R13" s="8">
        <v>49608</v>
      </c>
      <c r="S13" s="8">
        <v>40073</v>
      </c>
      <c r="T13" s="8">
        <v>42590</v>
      </c>
      <c r="U13" s="8">
        <v>45471</v>
      </c>
      <c r="V13" s="16">
        <v>50836</v>
      </c>
      <c r="W13" s="16">
        <v>49037</v>
      </c>
      <c r="X13" s="16">
        <v>49082</v>
      </c>
      <c r="Y13" s="16">
        <v>52515</v>
      </c>
      <c r="Z13" s="16">
        <v>55671</v>
      </c>
      <c r="AA13" s="18" t="s">
        <v>26</v>
      </c>
      <c r="AB13" s="16">
        <v>53945</v>
      </c>
      <c r="AC13" s="16">
        <v>48359</v>
      </c>
      <c r="AD13" s="16">
        <v>47951</v>
      </c>
      <c r="AE13" s="16">
        <v>47963</v>
      </c>
      <c r="AF13" s="16">
        <v>53670</v>
      </c>
      <c r="AG13" s="16">
        <v>53706</v>
      </c>
      <c r="AH13" s="16">
        <v>56075</v>
      </c>
      <c r="AI13" s="16">
        <v>59669</v>
      </c>
      <c r="AJ13" s="16">
        <v>61356</v>
      </c>
      <c r="AK13" s="16">
        <v>62007</v>
      </c>
      <c r="AL13" s="16">
        <v>53059</v>
      </c>
      <c r="AM13" s="16">
        <v>55075</v>
      </c>
      <c r="AN13" s="18" t="s">
        <v>26</v>
      </c>
      <c r="AO13" s="16">
        <v>59894</v>
      </c>
      <c r="AP13" s="16">
        <v>41940</v>
      </c>
      <c r="AQ13" s="16">
        <v>49918</v>
      </c>
      <c r="AR13" s="16">
        <v>51275</v>
      </c>
      <c r="AS13" s="18">
        <v>48057</v>
      </c>
      <c r="AT13" s="18">
        <v>50397</v>
      </c>
      <c r="AU13" s="18">
        <v>54767</v>
      </c>
      <c r="AV13" s="18">
        <v>59344</v>
      </c>
      <c r="AW13" s="16">
        <v>62238</v>
      </c>
      <c r="AX13" s="16">
        <v>62852</v>
      </c>
      <c r="AY13" s="18" t="s">
        <v>26</v>
      </c>
      <c r="AZ13" s="16">
        <v>62877</v>
      </c>
      <c r="BA13" s="16">
        <v>58983</v>
      </c>
      <c r="BB13" s="16">
        <v>67588</v>
      </c>
      <c r="BC13" s="16">
        <v>70605</v>
      </c>
      <c r="BD13" s="16">
        <v>72983</v>
      </c>
      <c r="BE13" s="16">
        <v>78960</v>
      </c>
      <c r="BF13" s="16">
        <v>79313</v>
      </c>
      <c r="BG13" s="16">
        <v>57307</v>
      </c>
      <c r="BH13" s="16">
        <v>51104</v>
      </c>
      <c r="BI13" s="16">
        <v>50102</v>
      </c>
      <c r="BJ13" s="18" t="s">
        <v>26</v>
      </c>
      <c r="BK13" s="16">
        <v>54681</v>
      </c>
      <c r="BL13" s="8">
        <v>61062</v>
      </c>
      <c r="BM13" s="8">
        <v>70663</v>
      </c>
      <c r="BN13" s="8">
        <v>79222</v>
      </c>
      <c r="BO13" s="8">
        <v>93599</v>
      </c>
      <c r="BP13" s="8">
        <v>91636</v>
      </c>
      <c r="BQ13" s="8">
        <v>97530</v>
      </c>
      <c r="BR13" s="8">
        <v>49888</v>
      </c>
      <c r="BS13" s="18">
        <v>57586</v>
      </c>
      <c r="BT13" s="8">
        <v>73206</v>
      </c>
      <c r="BU13" s="8">
        <v>83006</v>
      </c>
      <c r="BV13" s="8">
        <v>99209</v>
      </c>
      <c r="BW13" s="8">
        <v>109404</v>
      </c>
      <c r="BX13" s="8">
        <v>125143</v>
      </c>
      <c r="BY13" s="8">
        <v>140583</v>
      </c>
      <c r="BZ13" s="8">
        <v>132871</v>
      </c>
    </row>
    <row r="14" spans="1:78">
      <c r="A14" s="18" t="s">
        <v>27</v>
      </c>
      <c r="B14" s="8">
        <v>92269</v>
      </c>
      <c r="C14" s="8">
        <v>95925</v>
      </c>
      <c r="D14" s="8">
        <v>90576</v>
      </c>
      <c r="E14" s="8">
        <v>84326</v>
      </c>
      <c r="F14" s="8">
        <v>84250</v>
      </c>
      <c r="G14" s="8">
        <v>83224</v>
      </c>
      <c r="H14" s="8">
        <v>76711</v>
      </c>
      <c r="I14" s="8">
        <v>67123</v>
      </c>
      <c r="J14" s="8">
        <v>60762</v>
      </c>
      <c r="K14" s="8">
        <v>51284</v>
      </c>
      <c r="L14" s="8">
        <v>54367</v>
      </c>
      <c r="M14" s="8">
        <v>51964</v>
      </c>
      <c r="N14" s="18" t="s">
        <v>27</v>
      </c>
      <c r="O14" s="8">
        <v>34776</v>
      </c>
      <c r="P14" s="8">
        <v>60082</v>
      </c>
      <c r="Q14" s="8">
        <v>59843</v>
      </c>
      <c r="R14" s="8">
        <v>54688</v>
      </c>
      <c r="S14" s="8">
        <v>40738</v>
      </c>
      <c r="T14" s="8">
        <v>47913</v>
      </c>
      <c r="U14" s="8">
        <v>48349</v>
      </c>
      <c r="V14" s="16">
        <v>53465</v>
      </c>
      <c r="W14" s="16">
        <v>57680</v>
      </c>
      <c r="X14" s="16">
        <v>59577</v>
      </c>
      <c r="Y14" s="16">
        <v>55173</v>
      </c>
      <c r="Z14" s="16">
        <v>57109</v>
      </c>
      <c r="AA14" s="18" t="s">
        <v>27</v>
      </c>
      <c r="AB14" s="16">
        <v>53718</v>
      </c>
      <c r="AC14" s="16">
        <v>56922</v>
      </c>
      <c r="AD14" s="16">
        <v>58468</v>
      </c>
      <c r="AE14" s="16">
        <v>59277</v>
      </c>
      <c r="AF14" s="16">
        <v>60231</v>
      </c>
      <c r="AG14" s="16">
        <v>64864</v>
      </c>
      <c r="AH14" s="16">
        <v>68731</v>
      </c>
      <c r="AI14" s="16">
        <v>73321</v>
      </c>
      <c r="AJ14" s="16">
        <v>79673</v>
      </c>
      <c r="AK14" s="16">
        <v>80866</v>
      </c>
      <c r="AL14" s="16">
        <v>77383</v>
      </c>
      <c r="AM14" s="16">
        <v>77165</v>
      </c>
      <c r="AN14" s="18" t="s">
        <v>27</v>
      </c>
      <c r="AO14" s="16">
        <v>75184</v>
      </c>
      <c r="AP14" s="16">
        <f>50593+90</f>
        <v>50683</v>
      </c>
      <c r="AQ14" s="16">
        <f>57366+137</f>
        <v>57503</v>
      </c>
      <c r="AR14" s="16">
        <v>57840</v>
      </c>
      <c r="AS14" s="18">
        <f>56887+345</f>
        <v>57232</v>
      </c>
      <c r="AT14" s="18">
        <f>58264+739</f>
        <v>59003</v>
      </c>
      <c r="AU14" s="18">
        <f>58508+1318+354</f>
        <v>60180</v>
      </c>
      <c r="AV14" s="18">
        <f>60810+1765</f>
        <v>62575</v>
      </c>
      <c r="AW14" s="16">
        <v>70457</v>
      </c>
      <c r="AX14" s="16">
        <v>62674</v>
      </c>
      <c r="AY14" s="18" t="s">
        <v>27</v>
      </c>
      <c r="AZ14" s="16">
        <v>62200</v>
      </c>
      <c r="BA14" s="16">
        <v>52993</v>
      </c>
      <c r="BB14" s="16">
        <v>60041</v>
      </c>
      <c r="BC14" s="16">
        <v>57483</v>
      </c>
      <c r="BD14" s="16">
        <v>59058</v>
      </c>
      <c r="BE14" s="16">
        <v>61776</v>
      </c>
      <c r="BF14" s="16">
        <v>60220</v>
      </c>
      <c r="BG14" s="16">
        <v>51203</v>
      </c>
      <c r="BH14" s="16">
        <v>42071</v>
      </c>
      <c r="BI14" s="16">
        <v>37233</v>
      </c>
      <c r="BJ14" s="18" t="s">
        <v>27</v>
      </c>
      <c r="BK14" s="16">
        <v>41898</v>
      </c>
      <c r="BL14" s="8">
        <v>42006</v>
      </c>
      <c r="BM14" s="8">
        <v>44653</v>
      </c>
      <c r="BN14" s="8">
        <v>51505</v>
      </c>
      <c r="BO14" s="8">
        <v>62229</v>
      </c>
      <c r="BP14" s="8">
        <v>67005</v>
      </c>
      <c r="BQ14" s="8">
        <v>77209</v>
      </c>
      <c r="BR14" s="8">
        <v>26235</v>
      </c>
      <c r="BS14" s="18">
        <v>32572</v>
      </c>
      <c r="BT14" s="8">
        <v>41783</v>
      </c>
      <c r="BU14" s="8">
        <v>51132</v>
      </c>
      <c r="BV14" s="8">
        <v>64435</v>
      </c>
      <c r="BW14" s="8">
        <v>75482</v>
      </c>
      <c r="BX14" s="8">
        <v>93084</v>
      </c>
      <c r="BY14" s="8">
        <v>112717</v>
      </c>
      <c r="BZ14" s="8">
        <v>124243</v>
      </c>
    </row>
    <row r="15" spans="1:78">
      <c r="A15" s="18" t="s">
        <v>28</v>
      </c>
      <c r="B15" s="8">
        <v>57781</v>
      </c>
      <c r="C15" s="8">
        <v>60994</v>
      </c>
      <c r="D15" s="8">
        <v>61940</v>
      </c>
      <c r="E15" s="8">
        <v>70602</v>
      </c>
      <c r="F15" s="8">
        <v>74631</v>
      </c>
      <c r="G15" s="8">
        <v>64520</v>
      </c>
      <c r="H15" s="8">
        <v>66928</v>
      </c>
      <c r="I15" s="8">
        <v>62785</v>
      </c>
      <c r="J15" s="8">
        <v>54907</v>
      </c>
      <c r="K15" s="8">
        <v>49498</v>
      </c>
      <c r="L15" s="8">
        <v>61354</v>
      </c>
      <c r="M15" s="8">
        <v>69601</v>
      </c>
      <c r="N15" s="18" t="s">
        <v>28</v>
      </c>
      <c r="O15" s="8">
        <v>63519</v>
      </c>
      <c r="P15" s="8">
        <v>75137</v>
      </c>
      <c r="Q15" s="8">
        <v>68745</v>
      </c>
      <c r="R15" s="8">
        <v>57210</v>
      </c>
      <c r="S15" s="8">
        <v>58981</v>
      </c>
      <c r="T15" s="8">
        <v>62565</v>
      </c>
      <c r="U15" s="8">
        <v>58366</v>
      </c>
      <c r="V15" s="16">
        <v>59425</v>
      </c>
      <c r="W15" s="16">
        <v>57527</v>
      </c>
      <c r="X15" s="16">
        <v>66126</v>
      </c>
      <c r="Y15" s="16">
        <v>54688</v>
      </c>
      <c r="Z15" s="16">
        <v>55332</v>
      </c>
      <c r="AA15" s="18" t="s">
        <v>28</v>
      </c>
      <c r="AB15" s="16">
        <v>57213</v>
      </c>
      <c r="AC15" s="16">
        <v>52496</v>
      </c>
      <c r="AD15" s="16">
        <v>57724</v>
      </c>
      <c r="AE15" s="16">
        <v>61177</v>
      </c>
      <c r="AF15" s="16">
        <v>66909</v>
      </c>
      <c r="AG15" s="16">
        <v>69014</v>
      </c>
      <c r="AH15" s="16">
        <v>67653</v>
      </c>
      <c r="AI15" s="16">
        <v>66163</v>
      </c>
      <c r="AJ15" s="16">
        <v>66234</v>
      </c>
      <c r="AK15" s="16">
        <v>64139</v>
      </c>
      <c r="AL15" s="16">
        <v>63880</v>
      </c>
      <c r="AM15" s="16">
        <v>65853</v>
      </c>
      <c r="AN15" s="18" t="s">
        <v>28</v>
      </c>
      <c r="AO15" s="16">
        <v>67044</v>
      </c>
      <c r="AP15" s="16">
        <v>69444</v>
      </c>
      <c r="AQ15" s="16">
        <v>64074</v>
      </c>
      <c r="AR15" s="16">
        <v>54466</v>
      </c>
      <c r="AS15" s="18">
        <v>56326</v>
      </c>
      <c r="AT15" s="18">
        <v>58241</v>
      </c>
      <c r="AU15" s="18">
        <v>60145</v>
      </c>
      <c r="AV15" s="18">
        <v>65531</v>
      </c>
      <c r="AW15" s="16">
        <v>64702</v>
      </c>
      <c r="AX15" s="16">
        <v>65484</v>
      </c>
      <c r="AY15" s="18" t="s">
        <v>28</v>
      </c>
      <c r="AZ15" s="16">
        <v>64039</v>
      </c>
      <c r="BA15" s="16">
        <v>69591</v>
      </c>
      <c r="BB15" s="16">
        <v>82111</v>
      </c>
      <c r="BC15" s="16">
        <v>71243</v>
      </c>
      <c r="BD15" s="16">
        <v>74193</v>
      </c>
      <c r="BE15" s="16">
        <v>72269</v>
      </c>
      <c r="BF15" s="16">
        <v>78877</v>
      </c>
      <c r="BG15" s="16">
        <v>74342</v>
      </c>
      <c r="BH15" s="16">
        <v>66940</v>
      </c>
      <c r="BI15" s="16">
        <v>41493</v>
      </c>
      <c r="BJ15" s="18" t="s">
        <v>28</v>
      </c>
      <c r="BK15" s="16">
        <v>41527</v>
      </c>
      <c r="BL15" s="8">
        <v>43602</v>
      </c>
      <c r="BM15" s="8">
        <v>42828</v>
      </c>
      <c r="BN15" s="8">
        <v>43107</v>
      </c>
      <c r="BO15" s="8">
        <v>49669</v>
      </c>
      <c r="BP15" s="8">
        <v>53672</v>
      </c>
      <c r="BQ15" s="8">
        <v>61921</v>
      </c>
      <c r="BR15" s="8">
        <v>40521</v>
      </c>
      <c r="BS15" s="18">
        <v>47002</v>
      </c>
      <c r="BT15" s="8">
        <v>53411</v>
      </c>
      <c r="BU15" s="8">
        <v>62480</v>
      </c>
      <c r="BV15" s="8">
        <v>72163</v>
      </c>
      <c r="BW15" s="8">
        <v>79469</v>
      </c>
      <c r="BX15" s="8">
        <v>93425</v>
      </c>
      <c r="BY15" s="8">
        <v>109422</v>
      </c>
      <c r="BZ15" s="8">
        <v>115333</v>
      </c>
    </row>
    <row r="16" spans="1:78">
      <c r="A16" s="18" t="s">
        <v>29</v>
      </c>
      <c r="B16" s="8">
        <v>54812</v>
      </c>
      <c r="C16" s="8">
        <v>52061</v>
      </c>
      <c r="D16" s="8">
        <v>45577</v>
      </c>
      <c r="E16" s="8">
        <v>41802</v>
      </c>
      <c r="F16" s="8">
        <v>42627</v>
      </c>
      <c r="G16" s="8">
        <v>43207</v>
      </c>
      <c r="H16" s="8">
        <v>42479</v>
      </c>
      <c r="I16" s="8">
        <v>42886</v>
      </c>
      <c r="J16" s="8">
        <v>43102</v>
      </c>
      <c r="K16" s="8">
        <v>38108</v>
      </c>
      <c r="L16" s="8">
        <v>39122</v>
      </c>
      <c r="M16" s="8">
        <v>41185</v>
      </c>
      <c r="N16" s="18" t="s">
        <v>29</v>
      </c>
      <c r="O16" s="8">
        <v>44836</v>
      </c>
      <c r="P16" s="8">
        <v>45550</v>
      </c>
      <c r="Q16" s="8">
        <v>39657</v>
      </c>
      <c r="R16" s="8">
        <v>35778</v>
      </c>
      <c r="S16" s="8">
        <v>36706</v>
      </c>
      <c r="T16" s="8">
        <v>41750</v>
      </c>
      <c r="U16" s="8">
        <v>49371</v>
      </c>
      <c r="V16" s="16">
        <v>45789</v>
      </c>
      <c r="W16" s="16">
        <v>49761</v>
      </c>
      <c r="X16" s="16">
        <v>44428</v>
      </c>
      <c r="Y16" s="16">
        <v>42153</v>
      </c>
      <c r="Z16" s="16">
        <v>43734</v>
      </c>
      <c r="AA16" s="18" t="s">
        <v>29</v>
      </c>
      <c r="AB16" s="16">
        <v>45508</v>
      </c>
      <c r="AC16" s="16">
        <f>45579+63</f>
        <v>45642</v>
      </c>
      <c r="AD16" s="16">
        <f>40838+23</f>
        <v>40861</v>
      </c>
      <c r="AE16" s="16">
        <f>40384+8</f>
        <v>40392</v>
      </c>
      <c r="AF16" s="16">
        <f>43952+12</f>
        <v>43964</v>
      </c>
      <c r="AG16" s="16">
        <v>46791</v>
      </c>
      <c r="AH16" s="16">
        <f>47639+265</f>
        <v>47904</v>
      </c>
      <c r="AI16" s="16">
        <f>49658+12</f>
        <v>49670</v>
      </c>
      <c r="AJ16" s="16">
        <f>52926+31</f>
        <v>52957</v>
      </c>
      <c r="AK16" s="16">
        <f>54369+25</f>
        <v>54394</v>
      </c>
      <c r="AL16" s="16">
        <v>54701</v>
      </c>
      <c r="AM16" s="16">
        <f>55847+38</f>
        <v>55885</v>
      </c>
      <c r="AN16" s="18" t="s">
        <v>29</v>
      </c>
      <c r="AO16" s="16">
        <f>57023+51-7</f>
        <v>57067</v>
      </c>
      <c r="AP16" s="16">
        <f>50877+42</f>
        <v>50919</v>
      </c>
      <c r="AQ16" s="16">
        <f>39603+49</f>
        <v>39652</v>
      </c>
      <c r="AR16" s="16">
        <v>34673</v>
      </c>
      <c r="AS16" s="18">
        <f>32832+143</f>
        <v>32975</v>
      </c>
      <c r="AT16" s="18">
        <f>32941+264</f>
        <v>33205</v>
      </c>
      <c r="AU16" s="18">
        <f>31808+473</f>
        <v>32281</v>
      </c>
      <c r="AV16" s="18">
        <f>34307+679</f>
        <v>34986</v>
      </c>
      <c r="AW16" s="16">
        <v>38093</v>
      </c>
      <c r="AX16" s="16">
        <v>36863</v>
      </c>
      <c r="AY16" s="18" t="s">
        <v>29</v>
      </c>
      <c r="AZ16" s="16">
        <v>40996</v>
      </c>
      <c r="BA16" s="16">
        <v>41198</v>
      </c>
      <c r="BB16" s="16">
        <v>50478</v>
      </c>
      <c r="BC16" s="16">
        <v>52290</v>
      </c>
      <c r="BD16" s="16">
        <v>54071</v>
      </c>
      <c r="BE16" s="16">
        <v>57257</v>
      </c>
      <c r="BF16" s="16">
        <v>63259</v>
      </c>
      <c r="BG16" s="16">
        <v>59999</v>
      </c>
      <c r="BH16" s="16">
        <v>36249</v>
      </c>
      <c r="BI16" s="16">
        <v>22627</v>
      </c>
      <c r="BJ16" s="18" t="s">
        <v>29</v>
      </c>
      <c r="BK16" s="16">
        <v>25399</v>
      </c>
      <c r="BL16" s="8">
        <v>28624</v>
      </c>
      <c r="BM16" s="8">
        <v>33289</v>
      </c>
      <c r="BN16" s="8">
        <v>37832</v>
      </c>
      <c r="BO16" s="8">
        <v>47411</v>
      </c>
      <c r="BP16" s="8">
        <v>54066</v>
      </c>
      <c r="BQ16" s="8">
        <v>58667</v>
      </c>
      <c r="BR16" s="8">
        <v>49001</v>
      </c>
      <c r="BS16" s="18">
        <v>51373</v>
      </c>
      <c r="BT16" s="8">
        <v>57295</v>
      </c>
      <c r="BU16" s="8">
        <v>64395</v>
      </c>
      <c r="BV16" s="8">
        <v>75108</v>
      </c>
      <c r="BW16" s="8">
        <v>80635</v>
      </c>
      <c r="BX16" s="8">
        <v>89249</v>
      </c>
      <c r="BY16" s="8">
        <v>91500</v>
      </c>
      <c r="BZ16" s="8">
        <v>79860</v>
      </c>
    </row>
    <row r="17" spans="1:78">
      <c r="A17" s="18" t="s">
        <v>30</v>
      </c>
      <c r="B17" s="8">
        <v>55616</v>
      </c>
      <c r="C17" s="8">
        <v>61060</v>
      </c>
      <c r="D17" s="8">
        <v>57530</v>
      </c>
      <c r="E17" s="8">
        <v>61905</v>
      </c>
      <c r="F17" s="8">
        <v>67577</v>
      </c>
      <c r="G17" s="8">
        <v>66980</v>
      </c>
      <c r="H17" s="8">
        <v>62912</v>
      </c>
      <c r="I17" s="8">
        <v>60062</v>
      </c>
      <c r="J17" s="8">
        <v>45723</v>
      </c>
      <c r="K17" s="8">
        <v>55224</v>
      </c>
      <c r="L17" s="8">
        <v>55736</v>
      </c>
      <c r="M17" s="8">
        <v>61809</v>
      </c>
      <c r="N17" s="18" t="s">
        <v>30</v>
      </c>
      <c r="O17" s="8">
        <v>62410</v>
      </c>
      <c r="P17" s="8">
        <v>55990</v>
      </c>
      <c r="Q17" s="8">
        <v>54414</v>
      </c>
      <c r="R17" s="8">
        <v>52441</v>
      </c>
      <c r="S17" s="8">
        <v>41564</v>
      </c>
      <c r="T17" s="8">
        <v>49892</v>
      </c>
      <c r="U17" s="8">
        <v>54540</v>
      </c>
      <c r="V17" s="16">
        <v>60706</v>
      </c>
      <c r="W17" s="16">
        <v>62746</v>
      </c>
      <c r="X17" s="16">
        <v>64605</v>
      </c>
      <c r="Y17" s="16">
        <v>63325</v>
      </c>
      <c r="Z17" s="16">
        <v>68235</v>
      </c>
      <c r="AA17" s="18" t="s">
        <v>30</v>
      </c>
      <c r="AB17" s="16">
        <v>70315</v>
      </c>
      <c r="AC17" s="16">
        <v>73362</v>
      </c>
      <c r="AD17" s="16">
        <v>78448</v>
      </c>
      <c r="AE17" s="16">
        <v>80825</v>
      </c>
      <c r="AF17" s="16">
        <v>86679</v>
      </c>
      <c r="AG17" s="16">
        <v>88102</v>
      </c>
      <c r="AH17" s="16">
        <v>89624</v>
      </c>
      <c r="AI17" s="16">
        <v>91145</v>
      </c>
      <c r="AJ17" s="16">
        <v>96256</v>
      </c>
      <c r="AK17" s="16">
        <v>96971</v>
      </c>
      <c r="AL17" s="16">
        <v>95368</v>
      </c>
      <c r="AM17" s="16">
        <v>86586</v>
      </c>
      <c r="AN17" s="18" t="s">
        <v>30</v>
      </c>
      <c r="AO17" s="16">
        <v>93724</v>
      </c>
      <c r="AP17" s="16">
        <v>84310</v>
      </c>
      <c r="AQ17" s="16">
        <f>80236</f>
        <v>80236</v>
      </c>
      <c r="AR17" s="16">
        <v>79077</v>
      </c>
      <c r="AS17" s="18">
        <v>79182</v>
      </c>
      <c r="AT17" s="18">
        <v>78055</v>
      </c>
      <c r="AU17" s="18">
        <v>77243</v>
      </c>
      <c r="AV17" s="18">
        <v>83187</v>
      </c>
      <c r="AW17" s="16">
        <v>90050</v>
      </c>
      <c r="AX17" s="16">
        <v>85776</v>
      </c>
      <c r="AY17" s="18" t="s">
        <v>30</v>
      </c>
      <c r="AZ17" s="16">
        <v>94148</v>
      </c>
      <c r="BA17" s="16">
        <v>83034</v>
      </c>
      <c r="BB17" s="16">
        <v>99108</v>
      </c>
      <c r="BC17" s="16">
        <v>97156</v>
      </c>
      <c r="BD17" s="16">
        <v>102784</v>
      </c>
      <c r="BE17" s="16">
        <v>110277</v>
      </c>
      <c r="BF17" s="16">
        <v>103170</v>
      </c>
      <c r="BG17" s="16">
        <v>63855</v>
      </c>
      <c r="BH17" s="16">
        <v>70410</v>
      </c>
      <c r="BI17" s="16">
        <v>70447</v>
      </c>
      <c r="BJ17" s="18" t="s">
        <v>30</v>
      </c>
      <c r="BK17" s="16">
        <v>76518</v>
      </c>
      <c r="BL17" s="8">
        <v>83189</v>
      </c>
      <c r="BM17" s="8">
        <v>89483</v>
      </c>
      <c r="BN17" s="8">
        <v>96067</v>
      </c>
      <c r="BO17" s="8">
        <v>107845</v>
      </c>
      <c r="BP17" s="8">
        <v>114507</v>
      </c>
      <c r="BQ17" s="8">
        <v>106763</v>
      </c>
      <c r="BR17" s="8">
        <v>29215</v>
      </c>
      <c r="BS17" s="18">
        <v>36542</v>
      </c>
      <c r="BT17" s="8">
        <v>49035</v>
      </c>
      <c r="BU17" s="8">
        <v>62625</v>
      </c>
      <c r="BV17" s="8">
        <v>80191</v>
      </c>
      <c r="BW17" s="8">
        <v>93699</v>
      </c>
      <c r="BX17" s="8">
        <v>113003</v>
      </c>
      <c r="BY17" s="8">
        <v>139410</v>
      </c>
      <c r="BZ17" s="8">
        <v>139185</v>
      </c>
    </row>
    <row r="18" spans="1:78">
      <c r="A18" s="18" t="s">
        <v>31</v>
      </c>
      <c r="B18" s="8">
        <v>2770</v>
      </c>
      <c r="C18" s="8">
        <v>2765</v>
      </c>
      <c r="D18" s="8">
        <v>3062</v>
      </c>
      <c r="E18" s="8">
        <v>45071</v>
      </c>
      <c r="F18" s="8">
        <v>48918</v>
      </c>
      <c r="G18" s="8">
        <v>44959</v>
      </c>
      <c r="H18" s="8">
        <v>43227</v>
      </c>
      <c r="I18" s="8">
        <v>40019</v>
      </c>
      <c r="J18" s="8">
        <v>33405</v>
      </c>
      <c r="K18" s="8">
        <v>23758</v>
      </c>
      <c r="L18" s="8">
        <v>42604</v>
      </c>
      <c r="M18" s="8">
        <v>46942</v>
      </c>
      <c r="N18" s="18" t="s">
        <v>31</v>
      </c>
      <c r="O18" s="8">
        <v>40513</v>
      </c>
      <c r="P18" s="8">
        <v>51675</v>
      </c>
      <c r="Q18" s="8">
        <v>50359</v>
      </c>
      <c r="R18" s="8">
        <v>85886</v>
      </c>
      <c r="S18" s="8">
        <v>77133</v>
      </c>
      <c r="T18" s="8">
        <v>86010</v>
      </c>
      <c r="U18" s="8">
        <v>54521</v>
      </c>
      <c r="V18" s="16">
        <v>86011</v>
      </c>
      <c r="W18" s="16">
        <v>84873</v>
      </c>
      <c r="X18" s="16">
        <v>84159</v>
      </c>
      <c r="Y18" s="16">
        <v>79009</v>
      </c>
      <c r="Z18" s="16">
        <v>85378</v>
      </c>
      <c r="AA18" s="18" t="s">
        <v>31</v>
      </c>
      <c r="AB18" s="16">
        <v>78845</v>
      </c>
      <c r="AC18" s="16">
        <v>74754</v>
      </c>
      <c r="AD18" s="16">
        <v>82551</v>
      </c>
      <c r="AE18" s="16">
        <v>85821</v>
      </c>
      <c r="AF18" s="16">
        <v>90722</v>
      </c>
      <c r="AG18" s="16">
        <v>93326</v>
      </c>
      <c r="AH18" s="16">
        <v>91685</v>
      </c>
      <c r="AI18" s="16">
        <v>95543</v>
      </c>
      <c r="AJ18" s="16">
        <v>96753</v>
      </c>
      <c r="AK18" s="16">
        <v>96468</v>
      </c>
      <c r="AL18" s="16">
        <v>93451</v>
      </c>
      <c r="AM18" s="16">
        <v>95351</v>
      </c>
      <c r="AN18" s="18" t="s">
        <v>31</v>
      </c>
      <c r="AO18" s="16">
        <v>94438</v>
      </c>
      <c r="AP18" s="16">
        <v>60359</v>
      </c>
      <c r="AQ18" s="16">
        <v>70574</v>
      </c>
      <c r="AR18" s="16">
        <v>64187</v>
      </c>
      <c r="AS18" s="18">
        <v>66947</v>
      </c>
      <c r="AT18" s="18">
        <v>68831</v>
      </c>
      <c r="AU18" s="18">
        <v>68224</v>
      </c>
      <c r="AV18" s="18">
        <v>73761</v>
      </c>
      <c r="AW18" s="16">
        <v>78960</v>
      </c>
      <c r="AX18" s="16">
        <v>78035</v>
      </c>
      <c r="AY18" s="18" t="s">
        <v>31</v>
      </c>
      <c r="AZ18" s="16">
        <v>80293</v>
      </c>
      <c r="BA18" s="16">
        <v>72288</v>
      </c>
      <c r="BB18" s="16">
        <v>83347</v>
      </c>
      <c r="BC18" s="16">
        <v>86005</v>
      </c>
      <c r="BD18" s="16">
        <v>83157</v>
      </c>
      <c r="BE18" s="16">
        <v>91005</v>
      </c>
      <c r="BF18" s="16">
        <v>90821</v>
      </c>
      <c r="BG18" s="16">
        <v>54995</v>
      </c>
      <c r="BH18" s="16">
        <v>43153</v>
      </c>
      <c r="BI18" s="16">
        <v>45624</v>
      </c>
      <c r="BJ18" s="18" t="s">
        <v>31</v>
      </c>
      <c r="BK18" s="16">
        <v>53645</v>
      </c>
      <c r="BL18" s="8">
        <v>59401</v>
      </c>
      <c r="BM18" s="8">
        <v>61580</v>
      </c>
      <c r="BN18" s="8">
        <v>69251</v>
      </c>
      <c r="BO18" s="8">
        <v>84219</v>
      </c>
      <c r="BP18" s="8">
        <v>93023</v>
      </c>
      <c r="BQ18" s="8">
        <v>93014</v>
      </c>
      <c r="BR18" s="8">
        <v>29193</v>
      </c>
      <c r="BS18" s="18">
        <v>39916</v>
      </c>
      <c r="BT18" s="8">
        <v>52884</v>
      </c>
      <c r="BU18" s="8">
        <v>66587</v>
      </c>
      <c r="BV18" s="8">
        <v>84468</v>
      </c>
      <c r="BW18" s="8">
        <v>100488</v>
      </c>
      <c r="BX18" s="8">
        <v>119437</v>
      </c>
      <c r="BY18" s="8">
        <v>138900</v>
      </c>
      <c r="BZ18" s="8">
        <v>139561</v>
      </c>
    </row>
    <row r="19" spans="1:78">
      <c r="A19" s="18" t="s">
        <v>32</v>
      </c>
      <c r="B19" s="8">
        <v>30825</v>
      </c>
      <c r="C19" s="8">
        <v>37546</v>
      </c>
      <c r="D19" s="8">
        <v>42425</v>
      </c>
      <c r="E19" s="8">
        <v>48297</v>
      </c>
      <c r="F19" s="8">
        <v>43664</v>
      </c>
      <c r="G19" s="8">
        <v>42437</v>
      </c>
      <c r="H19" s="8">
        <v>42437</v>
      </c>
      <c r="I19" s="8">
        <v>40434</v>
      </c>
      <c r="J19" s="8">
        <v>34844</v>
      </c>
      <c r="K19" s="8">
        <v>39002</v>
      </c>
      <c r="L19" s="8">
        <v>39096</v>
      </c>
      <c r="M19" s="8">
        <v>42199</v>
      </c>
      <c r="N19" s="18" t="s">
        <v>32</v>
      </c>
      <c r="O19" s="8">
        <v>42026</v>
      </c>
      <c r="P19" s="8">
        <v>33701</v>
      </c>
      <c r="Q19" s="8">
        <v>30752</v>
      </c>
      <c r="R19" s="8">
        <v>28280</v>
      </c>
      <c r="S19" s="8">
        <v>29906</v>
      </c>
      <c r="T19" s="8">
        <v>32874</v>
      </c>
      <c r="U19" s="8">
        <v>33537</v>
      </c>
      <c r="V19" s="16">
        <v>35539</v>
      </c>
      <c r="W19" s="16">
        <v>34909</v>
      </c>
      <c r="X19" s="16">
        <v>36942</v>
      </c>
      <c r="Y19" s="16">
        <v>28766</v>
      </c>
      <c r="Z19" s="16">
        <v>31414</v>
      </c>
      <c r="AA19" s="18" t="s">
        <v>32</v>
      </c>
      <c r="AB19" s="16">
        <v>33540</v>
      </c>
      <c r="AC19" s="16">
        <v>33166</v>
      </c>
      <c r="AD19" s="16">
        <v>37616</v>
      </c>
      <c r="AE19" s="16">
        <v>38216</v>
      </c>
      <c r="AF19" s="16">
        <v>39087</v>
      </c>
      <c r="AG19" s="16">
        <v>40018</v>
      </c>
      <c r="AH19" s="16">
        <v>42410</v>
      </c>
      <c r="AI19" s="16">
        <v>43759</v>
      </c>
      <c r="AJ19" s="16">
        <v>44505</v>
      </c>
      <c r="AK19" s="16">
        <v>42214</v>
      </c>
      <c r="AL19" s="16">
        <v>43681</v>
      </c>
      <c r="AM19" s="16">
        <v>46273</v>
      </c>
      <c r="AN19" s="18" t="s">
        <v>32</v>
      </c>
      <c r="AO19" s="16">
        <v>47758</v>
      </c>
      <c r="AP19" s="16">
        <v>45748</v>
      </c>
      <c r="AQ19" s="16">
        <v>43010</v>
      </c>
      <c r="AR19" s="16">
        <v>39436</v>
      </c>
      <c r="AS19" s="18">
        <v>39442</v>
      </c>
      <c r="AT19" s="18">
        <v>44434</v>
      </c>
      <c r="AU19" s="18">
        <v>44673</v>
      </c>
      <c r="AV19" s="18">
        <v>47545</v>
      </c>
      <c r="AW19" s="16">
        <v>50306</v>
      </c>
      <c r="AX19" s="16">
        <v>51246</v>
      </c>
      <c r="AY19" s="18" t="s">
        <v>32</v>
      </c>
      <c r="AZ19" s="16">
        <v>54777</v>
      </c>
      <c r="BA19" s="16">
        <v>53247</v>
      </c>
      <c r="BB19" s="16">
        <v>53567</v>
      </c>
      <c r="BC19" s="16">
        <v>49885</v>
      </c>
      <c r="BD19" s="16">
        <v>55023</v>
      </c>
      <c r="BE19" s="16">
        <v>60898</v>
      </c>
      <c r="BF19" s="16">
        <v>64251</v>
      </c>
      <c r="BG19" s="16">
        <v>45609</v>
      </c>
      <c r="BH19" s="16">
        <v>33086</v>
      </c>
      <c r="BI19" s="16">
        <v>34800</v>
      </c>
      <c r="BJ19" s="18" t="s">
        <v>32</v>
      </c>
      <c r="BK19" s="16">
        <v>39083</v>
      </c>
      <c r="BL19" s="8">
        <v>42818</v>
      </c>
      <c r="BM19" s="8">
        <v>41719</v>
      </c>
      <c r="BN19" s="8">
        <v>48705</v>
      </c>
      <c r="BO19" s="8">
        <v>57967</v>
      </c>
      <c r="BP19" s="8">
        <v>67597</v>
      </c>
      <c r="BQ19" s="8">
        <v>68809</v>
      </c>
      <c r="BR19" s="8">
        <v>21159</v>
      </c>
      <c r="BS19" s="18">
        <v>26100</v>
      </c>
      <c r="BT19" s="8">
        <v>33456</v>
      </c>
      <c r="BU19" s="8">
        <v>41449</v>
      </c>
      <c r="BV19" s="8">
        <v>50622</v>
      </c>
      <c r="BW19" s="8">
        <v>61055</v>
      </c>
      <c r="BX19" s="8">
        <v>77304</v>
      </c>
      <c r="BY19" s="8">
        <v>97871</v>
      </c>
      <c r="BZ19" s="8">
        <v>107405</v>
      </c>
    </row>
    <row r="20" spans="1:78">
      <c r="A20" s="18" t="s">
        <v>33</v>
      </c>
      <c r="B20" s="8">
        <v>14907</v>
      </c>
      <c r="C20" s="8">
        <v>14823</v>
      </c>
      <c r="D20" s="8">
        <v>14994</v>
      </c>
      <c r="E20" s="8">
        <v>14382</v>
      </c>
      <c r="F20" s="8">
        <v>14739</v>
      </c>
      <c r="G20" s="8">
        <v>15793</v>
      </c>
      <c r="H20" s="8">
        <v>30646</v>
      </c>
      <c r="I20" s="8">
        <v>29896</v>
      </c>
      <c r="J20" s="8">
        <v>27694</v>
      </c>
      <c r="K20" s="8">
        <v>23814</v>
      </c>
      <c r="L20" s="8">
        <v>35307</v>
      </c>
      <c r="M20" s="8">
        <v>40669</v>
      </c>
      <c r="N20" s="18" t="s">
        <v>33</v>
      </c>
      <c r="O20" s="8">
        <v>41086</v>
      </c>
      <c r="P20" s="8">
        <v>39638</v>
      </c>
      <c r="Q20" s="8">
        <v>39149</v>
      </c>
      <c r="R20" s="8">
        <v>37210</v>
      </c>
      <c r="S20" s="8">
        <v>38248</v>
      </c>
      <c r="T20" s="8">
        <v>42467</v>
      </c>
      <c r="U20" s="8">
        <v>41679</v>
      </c>
      <c r="V20" s="16">
        <v>43019</v>
      </c>
      <c r="W20" s="16">
        <v>47272</v>
      </c>
      <c r="X20" s="16">
        <v>47049</v>
      </c>
      <c r="Y20" s="16">
        <v>48264</v>
      </c>
      <c r="Z20" s="16">
        <v>48714</v>
      </c>
      <c r="AA20" s="18" t="s">
        <v>33</v>
      </c>
      <c r="AB20" s="16">
        <v>49274</v>
      </c>
      <c r="AC20" s="16">
        <v>50459</v>
      </c>
      <c r="AD20" s="16">
        <v>50189</v>
      </c>
      <c r="AE20" s="16">
        <v>51577</v>
      </c>
      <c r="AF20" s="16">
        <v>52928</v>
      </c>
      <c r="AG20" s="16">
        <v>57201</v>
      </c>
      <c r="AH20" s="16">
        <v>59472</v>
      </c>
      <c r="AI20" s="16">
        <v>66006</v>
      </c>
      <c r="AJ20" s="16">
        <v>66103</v>
      </c>
      <c r="AK20" s="16">
        <v>62100</v>
      </c>
      <c r="AL20" s="16">
        <v>49425</v>
      </c>
      <c r="AM20" s="16">
        <v>46328</v>
      </c>
      <c r="AN20" s="18" t="s">
        <v>33</v>
      </c>
      <c r="AO20" s="16">
        <v>44232</v>
      </c>
      <c r="AP20" s="16">
        <v>43970</v>
      </c>
      <c r="AQ20" s="16">
        <v>47251</v>
      </c>
      <c r="AR20" s="16">
        <v>44044</v>
      </c>
      <c r="AS20" s="18">
        <v>45601</v>
      </c>
      <c r="AT20" s="18">
        <v>46641</v>
      </c>
      <c r="AU20" s="18">
        <v>45242</v>
      </c>
      <c r="AV20" s="18">
        <v>45766</v>
      </c>
      <c r="AW20" s="16">
        <v>49868</v>
      </c>
      <c r="AX20" s="16">
        <v>49934</v>
      </c>
      <c r="AY20" s="18" t="s">
        <v>33</v>
      </c>
      <c r="AZ20" s="16">
        <v>51102</v>
      </c>
      <c r="BA20" s="16">
        <v>46780</v>
      </c>
      <c r="BB20" s="16">
        <v>48333</v>
      </c>
      <c r="BC20" s="16">
        <v>47847</v>
      </c>
      <c r="BD20" s="16">
        <v>47893</v>
      </c>
      <c r="BE20" s="16">
        <v>46995</v>
      </c>
      <c r="BF20" s="16">
        <v>51044</v>
      </c>
      <c r="BG20" s="16">
        <v>46098</v>
      </c>
      <c r="BH20" s="16">
        <v>34641</v>
      </c>
      <c r="BI20" s="16">
        <v>30799</v>
      </c>
      <c r="BJ20" s="18" t="s">
        <v>33</v>
      </c>
      <c r="BK20" s="16">
        <v>38142</v>
      </c>
      <c r="BL20" s="8">
        <v>43503</v>
      </c>
      <c r="BM20" s="8">
        <v>47627</v>
      </c>
      <c r="BN20" s="8">
        <v>55078</v>
      </c>
      <c r="BO20" s="8">
        <v>68024</v>
      </c>
      <c r="BP20" s="8">
        <v>78257</v>
      </c>
      <c r="BQ20" s="8">
        <v>88532</v>
      </c>
      <c r="BR20" s="8">
        <v>42566</v>
      </c>
      <c r="BS20" s="18">
        <v>54029</v>
      </c>
      <c r="BT20" s="8">
        <v>67745</v>
      </c>
      <c r="BU20" s="8">
        <v>82491</v>
      </c>
      <c r="BV20" s="8">
        <v>107237</v>
      </c>
      <c r="BW20" s="8">
        <v>117677</v>
      </c>
      <c r="BX20" s="8">
        <v>137614</v>
      </c>
      <c r="BY20" s="8">
        <v>142884</v>
      </c>
      <c r="BZ20" s="8">
        <v>134033</v>
      </c>
    </row>
    <row r="21" spans="1:78">
      <c r="A21" s="18" t="s">
        <v>34</v>
      </c>
      <c r="B21" s="8">
        <v>83433</v>
      </c>
      <c r="C21" s="8">
        <v>82403</v>
      </c>
      <c r="D21" s="8">
        <v>76028</v>
      </c>
      <c r="E21" s="8">
        <v>75062</v>
      </c>
      <c r="F21" s="8">
        <v>78475</v>
      </c>
      <c r="G21" s="8">
        <v>76697</v>
      </c>
      <c r="H21" s="8">
        <v>77942</v>
      </c>
      <c r="I21" s="8">
        <v>77871</v>
      </c>
      <c r="J21" s="8">
        <v>74383</v>
      </c>
      <c r="K21" s="8">
        <v>67448</v>
      </c>
      <c r="L21" s="8">
        <v>70131</v>
      </c>
      <c r="M21" s="8">
        <v>72344</v>
      </c>
      <c r="N21" s="18" t="s">
        <v>34</v>
      </c>
      <c r="O21" s="8">
        <v>81692</v>
      </c>
      <c r="P21" s="8">
        <v>68458</v>
      </c>
      <c r="Q21" s="8">
        <v>61919</v>
      </c>
      <c r="R21" s="8">
        <v>56415</v>
      </c>
      <c r="S21" s="8">
        <v>63436</v>
      </c>
      <c r="T21" s="8">
        <v>64235</v>
      </c>
      <c r="U21" s="8">
        <v>63680</v>
      </c>
      <c r="V21" s="16">
        <v>67800</v>
      </c>
      <c r="W21" s="16">
        <v>71280</v>
      </c>
      <c r="X21" s="16">
        <v>70644</v>
      </c>
      <c r="Y21" s="16">
        <v>71609</v>
      </c>
      <c r="Z21" s="16">
        <v>73270</v>
      </c>
      <c r="AA21" s="18" t="s">
        <v>34</v>
      </c>
      <c r="AB21" s="16">
        <v>76219</v>
      </c>
      <c r="AC21" s="16">
        <v>75149</v>
      </c>
      <c r="AD21" s="16">
        <v>76241</v>
      </c>
      <c r="AE21" s="16">
        <v>79603</v>
      </c>
      <c r="AF21" s="16">
        <v>79366</v>
      </c>
      <c r="AG21" s="16">
        <v>80922</v>
      </c>
      <c r="AH21" s="16">
        <v>78015</v>
      </c>
      <c r="AI21" s="16">
        <v>84988</v>
      </c>
      <c r="AJ21" s="16">
        <v>86397</v>
      </c>
      <c r="AK21" s="16">
        <v>87706</v>
      </c>
      <c r="AL21" s="16">
        <v>81343</v>
      </c>
      <c r="AM21" s="16">
        <v>82225</v>
      </c>
      <c r="AN21" s="18" t="s">
        <v>34</v>
      </c>
      <c r="AO21" s="16">
        <v>83861</v>
      </c>
      <c r="AP21" s="16">
        <v>73258</v>
      </c>
      <c r="AQ21" s="16">
        <v>53483</v>
      </c>
      <c r="AR21" s="16">
        <v>56101</v>
      </c>
      <c r="AS21" s="18">
        <v>56256</v>
      </c>
      <c r="AT21" s="18">
        <v>55049</v>
      </c>
      <c r="AU21" s="18">
        <v>52309</v>
      </c>
      <c r="AV21" s="18">
        <v>55301</v>
      </c>
      <c r="AW21" s="16">
        <v>57747</v>
      </c>
      <c r="AX21" s="16">
        <v>58034</v>
      </c>
      <c r="AY21" s="18" t="s">
        <v>34</v>
      </c>
      <c r="AZ21" s="16">
        <v>60952</v>
      </c>
      <c r="BA21" s="16">
        <v>59876</v>
      </c>
      <c r="BB21" s="16">
        <v>63689</v>
      </c>
      <c r="BC21" s="16">
        <v>65424</v>
      </c>
      <c r="BD21" s="16">
        <v>66538</v>
      </c>
      <c r="BE21" s="16">
        <v>73251</v>
      </c>
      <c r="BF21" s="16">
        <v>75595</v>
      </c>
      <c r="BG21" s="16">
        <v>58061</v>
      </c>
      <c r="BH21" s="16">
        <v>40298</v>
      </c>
      <c r="BI21" s="16">
        <v>34159</v>
      </c>
      <c r="BJ21" s="18" t="s">
        <v>34</v>
      </c>
      <c r="BK21" s="16">
        <v>38917</v>
      </c>
      <c r="BL21" s="8">
        <v>43921</v>
      </c>
      <c r="BM21" s="8">
        <v>49598</v>
      </c>
      <c r="BN21" s="8">
        <v>56941</v>
      </c>
      <c r="BO21" s="8">
        <v>74142</v>
      </c>
      <c r="BP21" s="8">
        <v>80031</v>
      </c>
      <c r="BQ21" s="8">
        <v>81064</v>
      </c>
      <c r="BR21" s="8">
        <v>50070</v>
      </c>
      <c r="BS21" s="18">
        <v>57242</v>
      </c>
      <c r="BT21" s="8">
        <v>72389</v>
      </c>
      <c r="BU21" s="8">
        <v>85938</v>
      </c>
      <c r="BV21" s="8">
        <v>103873</v>
      </c>
      <c r="BW21" s="8">
        <v>113610</v>
      </c>
      <c r="BX21" s="8">
        <v>132427</v>
      </c>
      <c r="BY21" s="8">
        <v>143617</v>
      </c>
      <c r="BZ21" s="8">
        <v>135545</v>
      </c>
    </row>
    <row r="22" spans="1:78">
      <c r="A22" s="18" t="s">
        <v>35</v>
      </c>
      <c r="B22" s="8">
        <v>40635</v>
      </c>
      <c r="C22" s="8">
        <v>42952</v>
      </c>
      <c r="D22" s="8">
        <v>42004</v>
      </c>
      <c r="E22" s="8">
        <v>36880</v>
      </c>
      <c r="F22" s="8">
        <v>37836</v>
      </c>
      <c r="G22" s="8">
        <v>36157</v>
      </c>
      <c r="H22" s="8">
        <v>34617</v>
      </c>
      <c r="I22" s="8">
        <v>37077</v>
      </c>
      <c r="J22" s="8">
        <v>36989</v>
      </c>
      <c r="K22" s="8">
        <v>32988</v>
      </c>
      <c r="L22" s="8">
        <v>39128</v>
      </c>
      <c r="M22" s="8">
        <v>48134</v>
      </c>
      <c r="N22" s="18" t="s">
        <v>35</v>
      </c>
      <c r="O22" s="8">
        <v>31714</v>
      </c>
      <c r="P22" s="8">
        <v>44501</v>
      </c>
      <c r="Q22" s="8">
        <v>41248</v>
      </c>
      <c r="R22" s="8">
        <v>34317</v>
      </c>
      <c r="S22" s="8">
        <v>35761</v>
      </c>
      <c r="T22" s="8">
        <v>40530</v>
      </c>
      <c r="U22" s="8">
        <v>42207</v>
      </c>
      <c r="V22" s="16">
        <v>45293</v>
      </c>
      <c r="W22" s="16">
        <v>46729</v>
      </c>
      <c r="X22" s="16">
        <v>48389</v>
      </c>
      <c r="Y22" s="16">
        <v>44348</v>
      </c>
      <c r="Z22" s="16">
        <v>47678</v>
      </c>
      <c r="AA22" s="18" t="s">
        <v>35</v>
      </c>
      <c r="AB22" s="16">
        <v>47058</v>
      </c>
      <c r="AC22" s="16">
        <v>43418</v>
      </c>
      <c r="AD22" s="16">
        <v>48695</v>
      </c>
      <c r="AE22" s="16">
        <v>52060</v>
      </c>
      <c r="AF22" s="16">
        <v>56911</v>
      </c>
      <c r="AG22" s="16">
        <v>60539</v>
      </c>
      <c r="AH22" s="16">
        <v>64404</v>
      </c>
      <c r="AI22" s="16">
        <v>66983</v>
      </c>
      <c r="AJ22" s="16">
        <v>68423</v>
      </c>
      <c r="AK22" s="16">
        <v>70568</v>
      </c>
      <c r="AL22" s="16">
        <v>66690</v>
      </c>
      <c r="AM22" s="16">
        <v>73747</v>
      </c>
      <c r="AN22" s="18" t="s">
        <v>35</v>
      </c>
      <c r="AO22" s="16">
        <v>78192</v>
      </c>
      <c r="AP22" s="16">
        <v>62468</v>
      </c>
      <c r="AQ22" s="16">
        <v>71052</v>
      </c>
      <c r="AR22" s="16">
        <v>71485</v>
      </c>
      <c r="AS22" s="18">
        <v>75148</v>
      </c>
      <c r="AT22" s="18">
        <v>78252</v>
      </c>
      <c r="AU22" s="18">
        <v>75701</v>
      </c>
      <c r="AV22" s="18">
        <v>81516</v>
      </c>
      <c r="AW22" s="16">
        <v>86008</v>
      </c>
      <c r="AX22" s="16">
        <v>83558</v>
      </c>
      <c r="AY22" s="18" t="s">
        <v>35</v>
      </c>
      <c r="AZ22" s="16">
        <v>69137</v>
      </c>
      <c r="BA22" s="16">
        <v>68863</v>
      </c>
      <c r="BB22" s="16">
        <v>82649</v>
      </c>
      <c r="BC22" s="16">
        <v>76137</v>
      </c>
      <c r="BD22" s="16">
        <v>75706</v>
      </c>
      <c r="BE22" s="16">
        <v>82860</v>
      </c>
      <c r="BF22" s="16">
        <v>91992</v>
      </c>
      <c r="BG22" s="16">
        <v>71347</v>
      </c>
      <c r="BH22" s="16">
        <v>62294</v>
      </c>
      <c r="BI22" s="16">
        <v>50643</v>
      </c>
      <c r="BJ22" s="18" t="s">
        <v>35</v>
      </c>
      <c r="BK22" s="16">
        <v>54713</v>
      </c>
      <c r="BL22" s="8">
        <v>57818</v>
      </c>
      <c r="BM22" s="8">
        <v>61667</v>
      </c>
      <c r="BN22" s="8">
        <v>70197</v>
      </c>
      <c r="BO22" s="8">
        <v>85493</v>
      </c>
      <c r="BP22" s="8">
        <v>94035</v>
      </c>
      <c r="BQ22" s="8">
        <v>112797</v>
      </c>
      <c r="BR22" s="8">
        <v>50374</v>
      </c>
      <c r="BS22" s="18">
        <v>57568</v>
      </c>
      <c r="BT22" s="8">
        <v>71020</v>
      </c>
      <c r="BU22" s="8">
        <v>81723</v>
      </c>
      <c r="BV22" s="8">
        <v>97892</v>
      </c>
      <c r="BW22" s="8">
        <v>104473</v>
      </c>
      <c r="BX22" s="8">
        <v>126114</v>
      </c>
      <c r="BY22" s="8">
        <v>142477</v>
      </c>
      <c r="BZ22" s="8">
        <v>139541</v>
      </c>
    </row>
    <row r="23" spans="1:78">
      <c r="A23" s="18" t="s">
        <v>36</v>
      </c>
      <c r="B23" s="8">
        <v>43325</v>
      </c>
      <c r="C23" s="8">
        <v>45299</v>
      </c>
      <c r="D23" s="8">
        <v>42897</v>
      </c>
      <c r="E23" s="8">
        <v>36502</v>
      </c>
      <c r="F23" s="8">
        <v>37081</v>
      </c>
      <c r="G23" s="8">
        <v>36626</v>
      </c>
      <c r="H23" s="8">
        <v>35087</v>
      </c>
      <c r="I23" s="8">
        <v>34690</v>
      </c>
      <c r="J23" s="8">
        <v>36846</v>
      </c>
      <c r="K23" s="8">
        <v>34410</v>
      </c>
      <c r="L23" s="8">
        <v>36310</v>
      </c>
      <c r="M23" s="8">
        <v>40636</v>
      </c>
      <c r="N23" s="18" t="s">
        <v>36</v>
      </c>
      <c r="O23" s="8">
        <v>2804</v>
      </c>
      <c r="P23" s="8">
        <v>45098</v>
      </c>
      <c r="Q23" s="8">
        <v>44833</v>
      </c>
      <c r="R23" s="8">
        <v>36718</v>
      </c>
      <c r="S23" s="8">
        <v>39023</v>
      </c>
      <c r="T23" s="8">
        <v>50679</v>
      </c>
      <c r="U23" s="8">
        <v>51048</v>
      </c>
      <c r="V23" s="16">
        <v>40722</v>
      </c>
      <c r="W23" s="16">
        <v>38642</v>
      </c>
      <c r="X23" s="16">
        <v>41878</v>
      </c>
      <c r="Y23" s="16">
        <v>47812</v>
      </c>
      <c r="Z23" s="16">
        <v>51004</v>
      </c>
      <c r="AA23" s="18" t="s">
        <v>36</v>
      </c>
      <c r="AB23" s="16">
        <v>47937</v>
      </c>
      <c r="AC23" s="16">
        <v>45797</v>
      </c>
      <c r="AD23" s="16">
        <v>49654</v>
      </c>
      <c r="AE23" s="16">
        <v>49555</v>
      </c>
      <c r="AF23" s="16">
        <v>50696</v>
      </c>
      <c r="AG23" s="16">
        <v>52887</v>
      </c>
      <c r="AH23" s="16">
        <v>54840</v>
      </c>
      <c r="AI23" s="16">
        <v>56794</v>
      </c>
      <c r="AJ23" s="16">
        <v>56989</v>
      </c>
      <c r="AK23" s="16">
        <v>57956</v>
      </c>
      <c r="AL23" s="16">
        <v>51324</v>
      </c>
      <c r="AM23" s="16">
        <v>51818</v>
      </c>
      <c r="AN23" s="18" t="s">
        <v>36</v>
      </c>
      <c r="AO23" s="16">
        <v>53937</v>
      </c>
      <c r="AP23" s="16">
        <v>48246</v>
      </c>
      <c r="AQ23" s="16">
        <v>56441</v>
      </c>
      <c r="AR23" s="16">
        <v>59784</v>
      </c>
      <c r="AS23" s="18">
        <v>62075</v>
      </c>
      <c r="AT23" s="18">
        <v>64393</v>
      </c>
      <c r="AU23" s="18">
        <v>65157</v>
      </c>
      <c r="AV23" s="18">
        <v>73218</v>
      </c>
      <c r="AW23" s="16">
        <v>73303</v>
      </c>
      <c r="AX23" s="16">
        <v>76343</v>
      </c>
      <c r="AY23" s="18" t="s">
        <v>36</v>
      </c>
      <c r="AZ23" s="16">
        <v>77609</v>
      </c>
      <c r="BA23" s="16">
        <v>78766</v>
      </c>
      <c r="BB23" s="16">
        <v>89356</v>
      </c>
      <c r="BC23" s="16">
        <v>83313</v>
      </c>
      <c r="BD23" s="16">
        <v>81954</v>
      </c>
      <c r="BE23" s="16">
        <v>87155</v>
      </c>
      <c r="BF23" s="16">
        <v>92491</v>
      </c>
      <c r="BG23" s="16">
        <v>50517</v>
      </c>
      <c r="BH23" s="16">
        <v>45787</v>
      </c>
      <c r="BI23" s="16">
        <v>43269</v>
      </c>
      <c r="BJ23" s="18" t="s">
        <v>36</v>
      </c>
      <c r="BK23" s="16">
        <v>42211</v>
      </c>
      <c r="BL23" s="8">
        <v>47943</v>
      </c>
      <c r="BM23" s="8">
        <v>58220</v>
      </c>
      <c r="BN23" s="8">
        <v>69138</v>
      </c>
      <c r="BO23" s="8">
        <v>88957</v>
      </c>
      <c r="BP23" s="8">
        <v>97195</v>
      </c>
      <c r="BQ23" s="8">
        <v>116850</v>
      </c>
      <c r="BR23" s="8">
        <v>77666</v>
      </c>
      <c r="BS23" s="18">
        <v>79155</v>
      </c>
      <c r="BT23" s="8">
        <v>93431</v>
      </c>
      <c r="BU23" s="8">
        <v>102364</v>
      </c>
      <c r="BV23" s="8">
        <v>115023</v>
      </c>
      <c r="BW23" s="8">
        <v>129581</v>
      </c>
      <c r="BX23" s="8">
        <v>153777</v>
      </c>
      <c r="BY23" s="8">
        <v>167235</v>
      </c>
      <c r="BZ23" s="8">
        <v>158681</v>
      </c>
    </row>
    <row r="24" spans="1:78" s="15" customFormat="1">
      <c r="A24" s="18" t="s">
        <v>37</v>
      </c>
      <c r="B24" s="8">
        <v>53849</v>
      </c>
      <c r="C24" s="8">
        <v>54983</v>
      </c>
      <c r="D24" s="8">
        <v>53462</v>
      </c>
      <c r="E24" s="8">
        <v>53368</v>
      </c>
      <c r="F24" s="8">
        <f>55669+8662</f>
        <v>64331</v>
      </c>
      <c r="G24" s="8">
        <f>50608+3376</f>
        <v>53984</v>
      </c>
      <c r="H24" s="8">
        <f>47451+16279</f>
        <v>63730</v>
      </c>
      <c r="I24" s="8">
        <f>45301+34090</f>
        <v>79391</v>
      </c>
      <c r="J24" s="15">
        <v>27112</v>
      </c>
      <c r="K24" s="8">
        <v>28388</v>
      </c>
      <c r="L24" s="8">
        <v>42592</v>
      </c>
      <c r="M24" s="8">
        <v>51959</v>
      </c>
      <c r="N24" s="18" t="s">
        <v>37</v>
      </c>
      <c r="O24" s="15">
        <v>100019</v>
      </c>
      <c r="P24" s="8">
        <v>43938</v>
      </c>
      <c r="Q24" s="8">
        <v>41732</v>
      </c>
      <c r="R24" s="15">
        <v>318</v>
      </c>
      <c r="S24" s="15">
        <v>2509</v>
      </c>
      <c r="T24" s="15">
        <v>956</v>
      </c>
      <c r="U24" s="15">
        <v>187</v>
      </c>
      <c r="V24" s="20">
        <v>420</v>
      </c>
      <c r="W24" s="20">
        <v>379</v>
      </c>
      <c r="X24" s="20">
        <v>302</v>
      </c>
      <c r="Y24" s="20">
        <v>487</v>
      </c>
      <c r="Z24" s="20">
        <v>523</v>
      </c>
      <c r="AA24" s="18" t="s">
        <v>37</v>
      </c>
      <c r="AB24" s="20">
        <v>521</v>
      </c>
      <c r="AC24" s="20">
        <v>615</v>
      </c>
      <c r="AD24" s="20">
        <v>586</v>
      </c>
      <c r="AE24" s="20">
        <v>566</v>
      </c>
      <c r="AF24" s="20">
        <v>581</v>
      </c>
      <c r="AG24" s="20">
        <v>745</v>
      </c>
      <c r="AH24" s="20">
        <v>2695</v>
      </c>
      <c r="AI24" s="20">
        <v>890</v>
      </c>
      <c r="AJ24" s="20">
        <v>229</v>
      </c>
      <c r="AK24" s="20">
        <v>221</v>
      </c>
      <c r="AL24" s="20">
        <v>164</v>
      </c>
      <c r="AM24" s="20">
        <v>134</v>
      </c>
      <c r="AN24" s="18" t="s">
        <v>37</v>
      </c>
      <c r="AO24" s="20">
        <v>2302</v>
      </c>
      <c r="AP24" s="20">
        <v>1537</v>
      </c>
      <c r="AQ24" s="16">
        <v>2081</v>
      </c>
      <c r="AR24" s="20">
        <v>2485</v>
      </c>
      <c r="AS24" s="18">
        <v>1930</v>
      </c>
      <c r="AT24" s="18">
        <v>2232</v>
      </c>
      <c r="AU24" s="18">
        <v>3835</v>
      </c>
      <c r="AV24" s="18">
        <f>7148+1783</f>
        <v>8931</v>
      </c>
      <c r="AW24" s="20">
        <v>17612</v>
      </c>
      <c r="AX24" s="20">
        <v>18067</v>
      </c>
      <c r="AY24" s="18" t="s">
        <v>37</v>
      </c>
      <c r="AZ24" s="20">
        <v>24409</v>
      </c>
      <c r="BA24" s="20">
        <v>41798</v>
      </c>
      <c r="BB24" s="20">
        <v>57452</v>
      </c>
      <c r="BC24" s="20">
        <v>38428</v>
      </c>
      <c r="BD24" s="20">
        <v>40433</v>
      </c>
      <c r="BE24" s="20">
        <v>29299</v>
      </c>
      <c r="BF24" s="20">
        <v>25771</v>
      </c>
      <c r="BG24" s="20">
        <v>21755</v>
      </c>
      <c r="BH24" s="20">
        <v>13652</v>
      </c>
      <c r="BI24" s="20">
        <v>15210</v>
      </c>
      <c r="BJ24" s="18" t="s">
        <v>37</v>
      </c>
      <c r="BK24" s="20">
        <v>18814</v>
      </c>
      <c r="BL24" s="15">
        <v>21521</v>
      </c>
      <c r="BM24" s="15">
        <v>23410</v>
      </c>
      <c r="BN24" s="15">
        <v>31338</v>
      </c>
      <c r="BO24" s="15">
        <v>48228</v>
      </c>
      <c r="BP24" s="15">
        <v>61021</v>
      </c>
      <c r="BQ24" s="15">
        <v>66487</v>
      </c>
      <c r="BR24" s="15">
        <v>25107</v>
      </c>
      <c r="BS24" s="18">
        <v>35826</v>
      </c>
      <c r="BT24" s="15">
        <v>56340</v>
      </c>
      <c r="BU24" s="15">
        <v>72068</v>
      </c>
      <c r="BV24" s="15">
        <v>88956</v>
      </c>
      <c r="BW24" s="15">
        <v>92095</v>
      </c>
      <c r="BX24" s="15">
        <v>121994</v>
      </c>
      <c r="BY24" s="15">
        <v>130943</v>
      </c>
      <c r="BZ24" s="15">
        <v>124546</v>
      </c>
    </row>
    <row r="25" spans="1:78" s="15" customFormat="1">
      <c r="A25" s="15" t="s">
        <v>18</v>
      </c>
      <c r="K25" s="8"/>
      <c r="N25" s="15" t="s">
        <v>18</v>
      </c>
      <c r="P25" s="8">
        <v>1370</v>
      </c>
      <c r="Q25" s="8">
        <v>903</v>
      </c>
      <c r="AA25" s="15" t="s">
        <v>18</v>
      </c>
      <c r="AN25" s="15" t="s">
        <v>18</v>
      </c>
      <c r="AY25" s="15" t="s">
        <v>18</v>
      </c>
      <c r="BJ25" s="15" t="s">
        <v>18</v>
      </c>
    </row>
    <row r="26" spans="1:78" s="15" customFormat="1">
      <c r="A26" s="15" t="s">
        <v>16</v>
      </c>
      <c r="K26" s="8">
        <f>101823+100</f>
        <v>101923</v>
      </c>
      <c r="N26" s="15" t="s">
        <v>16</v>
      </c>
      <c r="AA26" s="15" t="s">
        <v>16</v>
      </c>
      <c r="AN26" s="15" t="s">
        <v>16</v>
      </c>
      <c r="AY26" s="15" t="s">
        <v>16</v>
      </c>
      <c r="BJ26" s="15" t="s">
        <v>16</v>
      </c>
    </row>
    <row r="27" spans="1:78" s="15" customFormat="1" ht="13.5" thickBot="1">
      <c r="A27" s="9" t="s">
        <v>17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 t="s">
        <v>17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 t="s">
        <v>17</v>
      </c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 t="s">
        <v>17</v>
      </c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 t="s">
        <v>17</v>
      </c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 t="s">
        <v>17</v>
      </c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</row>
    <row r="29" spans="1:78">
      <c r="AU29" s="8">
        <f>+AU4-1050204</f>
        <v>0</v>
      </c>
    </row>
  </sheetData>
  <mergeCells count="1">
    <mergeCell ref="A3:BK3"/>
  </mergeCells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00B050"/>
  </sheetPr>
  <dimension ref="A1:BZ29"/>
  <sheetViews>
    <sheetView tabSelected="1" topLeftCell="BJ1" workbookViewId="0">
      <selection activeCell="BZ5" sqref="BZ5"/>
    </sheetView>
  </sheetViews>
  <sheetFormatPr defaultColWidth="8.7109375" defaultRowHeight="12.75"/>
  <cols>
    <col min="1" max="1" width="14.7109375" style="8" customWidth="1"/>
    <col min="2" max="13" width="8.7109375" style="8"/>
    <col min="14" max="14" width="14.7109375" style="8" customWidth="1"/>
    <col min="15" max="26" width="8.7109375" style="8"/>
    <col min="27" max="27" width="14.7109375" style="8" customWidth="1"/>
    <col min="28" max="39" width="8.7109375" style="8"/>
    <col min="40" max="40" width="14.7109375" style="8" customWidth="1"/>
    <col min="41" max="49" width="9.5703125" style="8" customWidth="1"/>
    <col min="50" max="51" width="8.7109375" style="8"/>
    <col min="52" max="52" width="14.7109375" style="8" customWidth="1"/>
    <col min="53" max="61" width="10.42578125" style="8" customWidth="1"/>
    <col min="62" max="62" width="14.7109375" style="8" customWidth="1"/>
    <col min="63" max="16384" width="8.7109375" style="8"/>
  </cols>
  <sheetData>
    <row r="1" spans="1:78" ht="13.5" thickBot="1">
      <c r="A1" s="7" t="s">
        <v>44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 t="s">
        <v>44</v>
      </c>
      <c r="O1" s="7"/>
      <c r="P1" s="7"/>
      <c r="AA1" s="7" t="s">
        <v>44</v>
      </c>
      <c r="AN1" s="7" t="s">
        <v>44</v>
      </c>
      <c r="AS1" s="7"/>
      <c r="AT1" s="7"/>
      <c r="AU1" s="7"/>
      <c r="AV1" s="7"/>
      <c r="AZ1" s="7" t="s">
        <v>44</v>
      </c>
      <c r="BJ1" s="7" t="s">
        <v>44</v>
      </c>
    </row>
    <row r="2" spans="1:78" ht="13.5" thickBot="1">
      <c r="A2" s="24" t="s">
        <v>8</v>
      </c>
      <c r="B2" s="11">
        <v>1945</v>
      </c>
      <c r="C2" s="11">
        <v>1946</v>
      </c>
      <c r="D2" s="11">
        <v>1947</v>
      </c>
      <c r="E2" s="11">
        <v>1948</v>
      </c>
      <c r="F2" s="11">
        <v>1949</v>
      </c>
      <c r="G2" s="11">
        <v>1950</v>
      </c>
      <c r="H2" s="11">
        <v>1951</v>
      </c>
      <c r="I2" s="11">
        <v>1952</v>
      </c>
      <c r="J2" s="11">
        <v>1953</v>
      </c>
      <c r="K2" s="11">
        <v>1954</v>
      </c>
      <c r="L2" s="11">
        <v>1955</v>
      </c>
      <c r="M2" s="11">
        <v>1956</v>
      </c>
      <c r="N2" s="24" t="s">
        <v>8</v>
      </c>
      <c r="O2" s="11">
        <v>1957</v>
      </c>
      <c r="P2" s="11">
        <v>1959</v>
      </c>
      <c r="Q2" s="11">
        <v>1960</v>
      </c>
      <c r="R2" s="22">
        <v>1961</v>
      </c>
      <c r="S2" s="22">
        <v>1962</v>
      </c>
      <c r="T2" s="22">
        <v>1963</v>
      </c>
      <c r="U2" s="22">
        <v>1964</v>
      </c>
      <c r="V2" s="22">
        <v>1965</v>
      </c>
      <c r="W2" s="22">
        <v>1966</v>
      </c>
      <c r="X2" s="22">
        <v>1967</v>
      </c>
      <c r="Y2" s="22">
        <v>1968</v>
      </c>
      <c r="Z2" s="22">
        <v>1969</v>
      </c>
      <c r="AA2" s="24" t="s">
        <v>8</v>
      </c>
      <c r="AB2" s="22">
        <v>1970</v>
      </c>
      <c r="AC2" s="22">
        <v>1971</v>
      </c>
      <c r="AD2" s="22">
        <v>1972</v>
      </c>
      <c r="AE2" s="22">
        <v>1973</v>
      </c>
      <c r="AF2" s="22">
        <v>1974</v>
      </c>
      <c r="AG2" s="22">
        <v>1975</v>
      </c>
      <c r="AH2" s="22">
        <v>1976</v>
      </c>
      <c r="AI2" s="22">
        <v>1977</v>
      </c>
      <c r="AJ2" s="22">
        <v>1978</v>
      </c>
      <c r="AK2" s="22">
        <v>1979</v>
      </c>
      <c r="AL2" s="22">
        <v>1980</v>
      </c>
      <c r="AM2" s="22">
        <v>1981</v>
      </c>
      <c r="AN2" s="24" t="s">
        <v>8</v>
      </c>
      <c r="AO2" s="22">
        <v>1982</v>
      </c>
      <c r="AP2" s="22">
        <v>1983</v>
      </c>
      <c r="AQ2" s="22">
        <v>1984</v>
      </c>
      <c r="AR2" s="22">
        <v>1985</v>
      </c>
      <c r="AS2" s="24">
        <v>1986</v>
      </c>
      <c r="AT2" s="24">
        <v>1987</v>
      </c>
      <c r="AU2" s="24">
        <v>1988</v>
      </c>
      <c r="AV2" s="24">
        <v>1989</v>
      </c>
      <c r="AW2" s="24">
        <v>1990</v>
      </c>
      <c r="AX2" s="23">
        <v>1991</v>
      </c>
      <c r="AY2" s="22">
        <v>1992</v>
      </c>
      <c r="AZ2" s="24" t="s">
        <v>8</v>
      </c>
      <c r="BA2" s="22">
        <v>1993</v>
      </c>
      <c r="BB2" s="22">
        <v>1995</v>
      </c>
      <c r="BC2" s="22">
        <v>1996</v>
      </c>
      <c r="BD2" s="22">
        <v>1997</v>
      </c>
      <c r="BE2" s="22">
        <v>1998</v>
      </c>
      <c r="BF2" s="22">
        <v>1999</v>
      </c>
      <c r="BG2" s="22">
        <v>2000</v>
      </c>
      <c r="BH2" s="22">
        <v>2001</v>
      </c>
      <c r="BI2" s="24">
        <v>2002</v>
      </c>
      <c r="BJ2" s="24" t="s">
        <v>8</v>
      </c>
      <c r="BK2" s="23">
        <v>2003</v>
      </c>
      <c r="BL2" s="24">
        <v>2004</v>
      </c>
      <c r="BM2" s="23">
        <v>2005</v>
      </c>
      <c r="BN2" s="24">
        <v>2006</v>
      </c>
      <c r="BO2" s="23">
        <v>2007</v>
      </c>
      <c r="BP2" s="24">
        <v>2008</v>
      </c>
      <c r="BQ2" s="23">
        <v>2009</v>
      </c>
      <c r="BR2" s="23">
        <v>2010</v>
      </c>
      <c r="BS2" s="23">
        <v>2011</v>
      </c>
      <c r="BT2" s="23">
        <v>2012</v>
      </c>
      <c r="BU2" s="23">
        <v>2013</v>
      </c>
      <c r="BV2" s="23">
        <v>2014</v>
      </c>
      <c r="BW2" s="23">
        <v>2015</v>
      </c>
      <c r="BX2" s="23">
        <v>2016</v>
      </c>
      <c r="BY2" s="43">
        <v>2017</v>
      </c>
      <c r="BZ2" s="23">
        <v>2018</v>
      </c>
    </row>
    <row r="3" spans="1:78">
      <c r="A3" s="42" t="s">
        <v>7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</row>
    <row r="4" spans="1:78">
      <c r="A4" s="8" t="s">
        <v>10</v>
      </c>
      <c r="B4" s="8">
        <f>+SUM(B6:B24)</f>
        <v>235289</v>
      </c>
      <c r="C4" s="8">
        <f t="shared" ref="C4:Q4" si="0">+SUM(C6:C24)</f>
        <v>271200</v>
      </c>
      <c r="D4" s="8">
        <f t="shared" si="0"/>
        <v>298877</v>
      </c>
      <c r="E4" s="8">
        <f t="shared" si="0"/>
        <v>328036</v>
      </c>
      <c r="F4" s="8">
        <f t="shared" si="0"/>
        <v>366268</v>
      </c>
      <c r="G4" s="8">
        <f t="shared" si="0"/>
        <v>362477</v>
      </c>
      <c r="H4" s="8">
        <f t="shared" si="0"/>
        <v>357089</v>
      </c>
      <c r="I4" s="8">
        <f t="shared" si="0"/>
        <v>347588</v>
      </c>
      <c r="J4" s="8">
        <f t="shared" si="0"/>
        <v>366456</v>
      </c>
      <c r="K4" s="8">
        <f t="shared" si="0"/>
        <v>329490</v>
      </c>
      <c r="L4" s="8">
        <f t="shared" si="0"/>
        <v>368969</v>
      </c>
      <c r="M4" s="8">
        <f t="shared" si="0"/>
        <v>411648</v>
      </c>
      <c r="N4" s="8" t="s">
        <v>10</v>
      </c>
      <c r="O4" s="8">
        <f t="shared" si="0"/>
        <v>378942</v>
      </c>
      <c r="P4" s="8">
        <f t="shared" si="0"/>
        <v>399702</v>
      </c>
      <c r="Q4" s="8">
        <f t="shared" si="0"/>
        <v>371583</v>
      </c>
      <c r="R4" s="8">
        <f>+SUM(R6:R24)</f>
        <v>317503</v>
      </c>
      <c r="S4" s="8">
        <f t="shared" ref="S4:AK4" si="1">+SUM(S6:S24)</f>
        <v>248756</v>
      </c>
      <c r="T4" s="8">
        <f t="shared" si="1"/>
        <v>277284</v>
      </c>
      <c r="U4" s="8">
        <f t="shared" si="1"/>
        <v>266678</v>
      </c>
      <c r="V4" s="8">
        <f t="shared" si="1"/>
        <v>273276</v>
      </c>
      <c r="W4" s="8">
        <f t="shared" si="1"/>
        <v>279294</v>
      </c>
      <c r="X4" s="8">
        <f t="shared" si="1"/>
        <v>294298</v>
      </c>
      <c r="Y4" s="8">
        <f t="shared" si="1"/>
        <v>262163</v>
      </c>
      <c r="Z4" s="8">
        <f t="shared" si="1"/>
        <v>276091</v>
      </c>
      <c r="AA4" s="8" t="s">
        <v>10</v>
      </c>
      <c r="AB4" s="8">
        <f t="shared" si="1"/>
        <v>284957</v>
      </c>
      <c r="AC4" s="8">
        <f t="shared" si="1"/>
        <v>280014</v>
      </c>
      <c r="AD4" s="8">
        <f t="shared" si="1"/>
        <v>299638</v>
      </c>
      <c r="AE4" s="8">
        <f t="shared" si="1"/>
        <v>307370</v>
      </c>
      <c r="AF4" s="8">
        <f t="shared" si="1"/>
        <v>321962</v>
      </c>
      <c r="AG4" s="8">
        <f t="shared" si="1"/>
        <v>330472</v>
      </c>
      <c r="AH4" s="8">
        <f t="shared" si="1"/>
        <v>337911</v>
      </c>
      <c r="AI4" s="8">
        <f t="shared" si="1"/>
        <v>334929</v>
      </c>
      <c r="AJ4" s="8">
        <f t="shared" si="1"/>
        <v>303759</v>
      </c>
      <c r="AK4" s="8">
        <f t="shared" si="1"/>
        <v>359780</v>
      </c>
      <c r="AL4" s="16">
        <v>339439</v>
      </c>
      <c r="AM4" s="17">
        <f t="shared" ref="AM4:AQ4" si="2">+SUM(AM6:AM27)</f>
        <v>335383</v>
      </c>
      <c r="AN4" s="8" t="s">
        <v>10</v>
      </c>
      <c r="AO4" s="17">
        <f t="shared" si="2"/>
        <v>364220</v>
      </c>
      <c r="AP4" s="17">
        <f t="shared" si="2"/>
        <v>328590</v>
      </c>
      <c r="AQ4" s="17">
        <f t="shared" si="2"/>
        <v>317628</v>
      </c>
      <c r="AR4" s="16">
        <v>297989</v>
      </c>
      <c r="AS4" s="17">
        <f t="shared" ref="AS4:AV4" si="3">+SUM(AS6:AS27)</f>
        <v>331227</v>
      </c>
      <c r="AT4" s="17">
        <f t="shared" si="3"/>
        <v>330614</v>
      </c>
      <c r="AU4" s="17">
        <f t="shared" si="3"/>
        <v>344714</v>
      </c>
      <c r="AV4" s="17">
        <f t="shared" si="3"/>
        <v>397508</v>
      </c>
      <c r="AW4" s="16">
        <v>412480</v>
      </c>
      <c r="AX4" s="16">
        <v>428534</v>
      </c>
      <c r="AY4" s="16">
        <v>455148</v>
      </c>
      <c r="AZ4" s="8" t="s">
        <v>10</v>
      </c>
      <c r="BA4" s="16">
        <v>517357</v>
      </c>
      <c r="BB4" s="16">
        <v>736459</v>
      </c>
      <c r="BC4" s="16">
        <v>751516</v>
      </c>
      <c r="BD4" s="16">
        <v>861694</v>
      </c>
      <c r="BE4" s="16">
        <v>952605</v>
      </c>
      <c r="BF4" s="16">
        <v>930365</v>
      </c>
      <c r="BG4" s="16">
        <v>730648</v>
      </c>
      <c r="BH4" s="16">
        <v>703034</v>
      </c>
      <c r="BI4" s="16">
        <v>655687</v>
      </c>
      <c r="BJ4" s="8" t="s">
        <v>10</v>
      </c>
      <c r="BK4" s="16">
        <v>816398</v>
      </c>
      <c r="BL4" s="8">
        <f t="shared" ref="BL4:BQ4" si="4">+SUM(BL6:BL24)</f>
        <v>945959</v>
      </c>
      <c r="BM4" s="8">
        <f t="shared" si="4"/>
        <v>992243</v>
      </c>
      <c r="BN4" s="8">
        <f t="shared" si="4"/>
        <v>1134425</v>
      </c>
      <c r="BO4" s="8">
        <f t="shared" si="4"/>
        <v>1406128</v>
      </c>
      <c r="BP4" s="8">
        <f t="shared" si="4"/>
        <v>1558683</v>
      </c>
      <c r="BQ4" s="8">
        <f t="shared" si="4"/>
        <v>1589090</v>
      </c>
      <c r="BR4" s="8">
        <f t="shared" ref="BR4" si="5">+SUM(BR6:BR24)</f>
        <v>909197</v>
      </c>
      <c r="BS4" s="8">
        <f>+SUM(BS6:BS24)</f>
        <v>1126356</v>
      </c>
      <c r="BT4" s="8">
        <f>+SUM(BT6:BT24)</f>
        <v>1357163</v>
      </c>
      <c r="BU4" s="8">
        <f t="shared" ref="BU4:BV4" si="6">+SUM(BU6:BU24)</f>
        <v>1574192</v>
      </c>
      <c r="BV4" s="8">
        <f t="shared" si="6"/>
        <v>1838280</v>
      </c>
      <c r="BW4" s="8">
        <f t="shared" ref="BW4" si="7">+SUM(BW6:BW24)</f>
        <v>1968300</v>
      </c>
      <c r="BX4" s="8">
        <v>2220541</v>
      </c>
      <c r="BY4" s="7">
        <v>2389219</v>
      </c>
      <c r="BZ4" s="8">
        <v>2245813</v>
      </c>
    </row>
    <row r="5" spans="1:78">
      <c r="V5" s="17"/>
      <c r="W5" s="17"/>
      <c r="X5" s="17"/>
      <c r="Y5" s="17"/>
      <c r="Z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O5" s="17"/>
      <c r="AP5" s="17"/>
      <c r="AQ5" s="17"/>
      <c r="AR5" s="17"/>
      <c r="AW5" s="17"/>
      <c r="AX5" s="17"/>
      <c r="AY5" s="17"/>
      <c r="BA5" s="17"/>
      <c r="BB5" s="17"/>
      <c r="BC5" s="17"/>
      <c r="BD5" s="17"/>
      <c r="BE5" s="17"/>
      <c r="BF5" s="17"/>
      <c r="BG5" s="17"/>
      <c r="BH5" s="17"/>
      <c r="BI5" s="17"/>
    </row>
    <row r="6" spans="1:78">
      <c r="A6" s="18" t="s">
        <v>19</v>
      </c>
      <c r="B6" s="15">
        <v>12124</v>
      </c>
      <c r="C6" s="8">
        <v>16679</v>
      </c>
      <c r="D6" s="8">
        <v>20178</v>
      </c>
      <c r="E6" s="8">
        <v>22540</v>
      </c>
      <c r="F6" s="8">
        <v>25441</v>
      </c>
      <c r="G6" s="8">
        <v>25033</v>
      </c>
      <c r="H6" s="8">
        <v>24303</v>
      </c>
      <c r="I6" s="8">
        <v>24579</v>
      </c>
      <c r="J6" s="8">
        <v>21861</v>
      </c>
      <c r="K6" s="8">
        <v>26368</v>
      </c>
      <c r="L6" s="8">
        <v>27374</v>
      </c>
      <c r="M6" s="8">
        <v>31506</v>
      </c>
      <c r="N6" s="18" t="s">
        <v>19</v>
      </c>
      <c r="O6" s="8">
        <v>31850</v>
      </c>
      <c r="P6" s="8">
        <v>24882</v>
      </c>
      <c r="Q6" s="8">
        <v>24642</v>
      </c>
      <c r="R6" s="8">
        <v>22186</v>
      </c>
      <c r="S6" s="8">
        <v>12526</v>
      </c>
      <c r="T6" s="8">
        <v>14085</v>
      </c>
      <c r="U6" s="8">
        <v>15435</v>
      </c>
      <c r="V6" s="16">
        <v>17078</v>
      </c>
      <c r="W6" s="16">
        <v>16568</v>
      </c>
      <c r="X6" s="16">
        <v>18241</v>
      </c>
      <c r="Y6" s="16">
        <v>17910</v>
      </c>
      <c r="Z6" s="16">
        <v>18932</v>
      </c>
      <c r="AA6" s="18" t="s">
        <v>19</v>
      </c>
      <c r="AB6" s="16">
        <v>19701</v>
      </c>
      <c r="AC6" s="16">
        <v>18886</v>
      </c>
      <c r="AD6" s="16">
        <v>18996</v>
      </c>
      <c r="AE6" s="16">
        <v>19330</v>
      </c>
      <c r="AF6" s="16">
        <v>20729</v>
      </c>
      <c r="AG6" s="16">
        <v>20591</v>
      </c>
      <c r="AH6" s="16">
        <v>18936</v>
      </c>
      <c r="AI6" s="16">
        <v>18076</v>
      </c>
      <c r="AJ6" s="16">
        <v>19971</v>
      </c>
      <c r="AK6" s="16">
        <v>20600</v>
      </c>
      <c r="AL6" s="16">
        <v>21315</v>
      </c>
      <c r="AM6" s="16">
        <v>20532</v>
      </c>
      <c r="AN6" s="18" t="s">
        <v>19</v>
      </c>
      <c r="AO6" s="16">
        <v>22384</v>
      </c>
      <c r="AP6" s="16">
        <v>18730</v>
      </c>
      <c r="AQ6" s="16">
        <v>20030</v>
      </c>
      <c r="AR6" s="16">
        <v>19935</v>
      </c>
      <c r="AS6" s="18">
        <v>20511</v>
      </c>
      <c r="AT6" s="18">
        <v>19914</v>
      </c>
      <c r="AU6" s="18">
        <v>21496</v>
      </c>
      <c r="AV6" s="18">
        <v>24596</v>
      </c>
      <c r="AW6" s="16">
        <v>26151</v>
      </c>
      <c r="AX6" s="16">
        <v>23640</v>
      </c>
      <c r="AY6" s="16">
        <v>24189</v>
      </c>
      <c r="AZ6" s="18" t="s">
        <v>19</v>
      </c>
      <c r="BA6" s="16">
        <v>25744</v>
      </c>
      <c r="BB6" s="16">
        <v>37609</v>
      </c>
      <c r="BC6" s="16">
        <v>41983</v>
      </c>
      <c r="BD6" s="16">
        <v>47371</v>
      </c>
      <c r="BE6" s="16">
        <v>53626</v>
      </c>
      <c r="BF6" s="16">
        <v>52360</v>
      </c>
      <c r="BG6" s="16">
        <v>30385</v>
      </c>
      <c r="BH6" s="16">
        <v>34538</v>
      </c>
      <c r="BI6" s="16">
        <v>32824</v>
      </c>
      <c r="BJ6" s="18" t="s">
        <v>19</v>
      </c>
      <c r="BK6" s="16">
        <v>42091</v>
      </c>
      <c r="BL6" s="19">
        <v>49705</v>
      </c>
      <c r="BM6" s="19">
        <v>58998</v>
      </c>
      <c r="BN6" s="19">
        <v>68778</v>
      </c>
      <c r="BO6" s="19">
        <v>84865</v>
      </c>
      <c r="BP6" s="19">
        <v>81784</v>
      </c>
      <c r="BQ6" s="19">
        <v>84429</v>
      </c>
      <c r="BR6" s="19">
        <v>57028</v>
      </c>
      <c r="BS6" s="19">
        <v>71115</v>
      </c>
      <c r="BT6" s="19">
        <v>88930</v>
      </c>
      <c r="BU6" s="8">
        <v>99135</v>
      </c>
      <c r="BV6" s="8">
        <v>112865</v>
      </c>
      <c r="BW6" s="8">
        <v>115880</v>
      </c>
      <c r="BX6" s="8">
        <v>125880</v>
      </c>
      <c r="BY6" s="8">
        <v>136305</v>
      </c>
      <c r="BZ6" s="8">
        <v>121850</v>
      </c>
    </row>
    <row r="7" spans="1:78">
      <c r="A7" s="18" t="s">
        <v>20</v>
      </c>
      <c r="B7" s="15">
        <v>7102</v>
      </c>
      <c r="C7" s="8">
        <v>8868</v>
      </c>
      <c r="D7" s="8">
        <v>10981</v>
      </c>
      <c r="E7" s="8">
        <v>12423</v>
      </c>
      <c r="F7" s="8">
        <v>15371</v>
      </c>
      <c r="G7" s="8">
        <v>16532</v>
      </c>
      <c r="H7" s="8">
        <v>16737</v>
      </c>
      <c r="I7" s="8">
        <v>16789</v>
      </c>
      <c r="J7" s="8">
        <v>17025</v>
      </c>
      <c r="K7" s="8">
        <v>16130</v>
      </c>
      <c r="L7" s="8">
        <v>18436</v>
      </c>
      <c r="M7" s="8">
        <v>21971</v>
      </c>
      <c r="N7" s="18" t="s">
        <v>20</v>
      </c>
      <c r="O7" s="8">
        <v>17957</v>
      </c>
      <c r="P7" s="8">
        <v>20448</v>
      </c>
      <c r="Q7" s="8">
        <v>19144</v>
      </c>
      <c r="R7" s="8">
        <v>16509</v>
      </c>
      <c r="S7" s="8">
        <v>14537</v>
      </c>
      <c r="T7" s="8">
        <v>15464</v>
      </c>
      <c r="U7" s="8">
        <v>14846</v>
      </c>
      <c r="V7" s="16">
        <v>14333</v>
      </c>
      <c r="W7" s="16">
        <v>12431</v>
      </c>
      <c r="X7" s="16">
        <v>12664</v>
      </c>
      <c r="Y7" s="16">
        <v>12577</v>
      </c>
      <c r="Z7" s="16">
        <v>12532</v>
      </c>
      <c r="AA7" s="18" t="s">
        <v>20</v>
      </c>
      <c r="AB7" s="16">
        <v>12265</v>
      </c>
      <c r="AC7" s="16">
        <v>13523</v>
      </c>
      <c r="AD7" s="16">
        <v>14973</v>
      </c>
      <c r="AE7" s="16">
        <v>15328</v>
      </c>
      <c r="AF7" s="16">
        <v>16357</v>
      </c>
      <c r="AG7" s="16">
        <v>17129</v>
      </c>
      <c r="AH7" s="16">
        <v>17827</v>
      </c>
      <c r="AI7" s="16">
        <v>15370</v>
      </c>
      <c r="AJ7" s="16">
        <v>17408</v>
      </c>
      <c r="AK7" s="16">
        <v>18007</v>
      </c>
      <c r="AL7" s="16">
        <v>17811</v>
      </c>
      <c r="AM7" s="16">
        <v>18016</v>
      </c>
      <c r="AN7" s="18" t="s">
        <v>20</v>
      </c>
      <c r="AO7" s="16">
        <v>18067</v>
      </c>
      <c r="AP7" s="16">
        <v>14193</v>
      </c>
      <c r="AQ7" s="16">
        <v>14172</v>
      </c>
      <c r="AR7" s="16">
        <v>13749</v>
      </c>
      <c r="AS7" s="18">
        <v>12779</v>
      </c>
      <c r="AT7" s="18">
        <v>13010</v>
      </c>
      <c r="AU7" s="18">
        <v>13380</v>
      </c>
      <c r="AV7" s="18">
        <v>14333</v>
      </c>
      <c r="AW7" s="16">
        <v>14842</v>
      </c>
      <c r="AX7" s="16">
        <v>15551</v>
      </c>
      <c r="AY7" s="16">
        <v>16658</v>
      </c>
      <c r="AZ7" s="18" t="s">
        <v>20</v>
      </c>
      <c r="BA7" s="16">
        <v>20602</v>
      </c>
      <c r="BB7" s="16">
        <v>27423</v>
      </c>
      <c r="BC7" s="16">
        <v>27518</v>
      </c>
      <c r="BD7" s="16">
        <v>27934</v>
      </c>
      <c r="BE7" s="16">
        <v>30969</v>
      </c>
      <c r="BF7" s="16">
        <v>31516</v>
      </c>
      <c r="BG7" s="16">
        <v>23651</v>
      </c>
      <c r="BH7" s="16">
        <v>22358</v>
      </c>
      <c r="BI7" s="16">
        <v>21170</v>
      </c>
      <c r="BJ7" s="18" t="s">
        <v>20</v>
      </c>
      <c r="BK7" s="16">
        <v>29128</v>
      </c>
      <c r="BL7" s="19">
        <v>37334</v>
      </c>
      <c r="BM7" s="19">
        <v>43778</v>
      </c>
      <c r="BN7" s="19">
        <v>52979</v>
      </c>
      <c r="BO7" s="19">
        <v>64787</v>
      </c>
      <c r="BP7" s="19">
        <v>68405</v>
      </c>
      <c r="BQ7" s="19">
        <v>73930</v>
      </c>
      <c r="BR7" s="19">
        <v>59962</v>
      </c>
      <c r="BS7" s="19">
        <v>65999</v>
      </c>
      <c r="BT7" s="19">
        <v>79823</v>
      </c>
      <c r="BU7" s="8">
        <v>87632</v>
      </c>
      <c r="BV7" s="8">
        <v>95981</v>
      </c>
      <c r="BW7" s="8">
        <v>100268</v>
      </c>
      <c r="BX7" s="8">
        <v>106341</v>
      </c>
      <c r="BY7" s="8">
        <v>110545</v>
      </c>
      <c r="BZ7" s="8">
        <v>94633</v>
      </c>
    </row>
    <row r="8" spans="1:78">
      <c r="A8" s="18" t="s">
        <v>21</v>
      </c>
      <c r="B8" s="15">
        <v>7431</v>
      </c>
      <c r="C8" s="8">
        <v>8088</v>
      </c>
      <c r="D8" s="8">
        <v>7547</v>
      </c>
      <c r="E8" s="8">
        <v>5992</v>
      </c>
      <c r="F8" s="8">
        <v>5919</v>
      </c>
      <c r="G8" s="8">
        <v>6079</v>
      </c>
      <c r="H8" s="8">
        <v>5340</v>
      </c>
      <c r="I8" s="8">
        <v>5112</v>
      </c>
      <c r="J8" s="8">
        <v>4931</v>
      </c>
      <c r="K8" s="8">
        <v>4376</v>
      </c>
      <c r="L8" s="8">
        <v>6295</v>
      </c>
      <c r="M8" s="8">
        <v>7014</v>
      </c>
      <c r="N8" s="18" t="s">
        <v>21</v>
      </c>
      <c r="O8" s="8">
        <v>7043</v>
      </c>
      <c r="P8" s="8">
        <v>7309</v>
      </c>
      <c r="Q8" s="8">
        <v>6487</v>
      </c>
      <c r="R8" s="8">
        <v>5644</v>
      </c>
      <c r="S8" s="8">
        <v>5778</v>
      </c>
      <c r="T8" s="8">
        <v>6551</v>
      </c>
      <c r="U8" s="8">
        <v>6473</v>
      </c>
      <c r="V8" s="16">
        <v>5787</v>
      </c>
      <c r="W8" s="16">
        <v>5666</v>
      </c>
      <c r="X8" s="16">
        <v>5636</v>
      </c>
      <c r="Y8" s="16">
        <v>5364</v>
      </c>
      <c r="Z8" s="16">
        <v>5545</v>
      </c>
      <c r="AA8" s="18" t="s">
        <v>21</v>
      </c>
      <c r="AB8" s="16">
        <v>5481</v>
      </c>
      <c r="AC8" s="16">
        <v>5642</v>
      </c>
      <c r="AD8" s="16">
        <v>5930</v>
      </c>
      <c r="AE8" s="16">
        <v>5719</v>
      </c>
      <c r="AF8" s="16">
        <v>5480</v>
      </c>
      <c r="AG8" s="16">
        <v>6028</v>
      </c>
      <c r="AH8" s="16">
        <v>6005</v>
      </c>
      <c r="AI8" s="16">
        <v>6184</v>
      </c>
      <c r="AJ8" s="16">
        <v>6913</v>
      </c>
      <c r="AK8" s="16">
        <v>7158</v>
      </c>
      <c r="AL8" s="16">
        <v>6847</v>
      </c>
      <c r="AM8" s="16">
        <v>8193</v>
      </c>
      <c r="AN8" s="18" t="s">
        <v>21</v>
      </c>
      <c r="AO8" s="16">
        <v>9048</v>
      </c>
      <c r="AP8" s="16">
        <v>7345</v>
      </c>
      <c r="AQ8" s="16">
        <v>6159</v>
      </c>
      <c r="AR8" s="16">
        <v>5379</v>
      </c>
      <c r="AS8" s="18">
        <v>5114</v>
      </c>
      <c r="AT8" s="18">
        <v>5259</v>
      </c>
      <c r="AU8" s="18">
        <v>5349</v>
      </c>
      <c r="AV8" s="18">
        <v>5723</v>
      </c>
      <c r="AW8" s="16">
        <v>6117</v>
      </c>
      <c r="AX8" s="16">
        <v>6198</v>
      </c>
      <c r="AY8" s="16">
        <v>6007</v>
      </c>
      <c r="AZ8" s="18" t="s">
        <v>21</v>
      </c>
      <c r="BA8" s="16">
        <v>6299</v>
      </c>
      <c r="BB8" s="16">
        <v>10424</v>
      </c>
      <c r="BC8" s="16">
        <v>11308</v>
      </c>
      <c r="BD8" s="16">
        <v>13230</v>
      </c>
      <c r="BE8" s="16">
        <v>16172</v>
      </c>
      <c r="BF8" s="16">
        <v>19690</v>
      </c>
      <c r="BG8" s="16">
        <v>18645</v>
      </c>
      <c r="BH8" s="16">
        <v>17409</v>
      </c>
      <c r="BI8" s="16">
        <v>18629</v>
      </c>
      <c r="BJ8" s="18" t="s">
        <v>21</v>
      </c>
      <c r="BK8" s="16">
        <v>26400</v>
      </c>
      <c r="BL8" s="19">
        <v>26687</v>
      </c>
      <c r="BM8" s="19">
        <v>28778</v>
      </c>
      <c r="BN8" s="19">
        <v>33934</v>
      </c>
      <c r="BO8" s="19">
        <v>40412</v>
      </c>
      <c r="BP8" s="19">
        <v>51309</v>
      </c>
      <c r="BQ8" s="19">
        <v>55422</v>
      </c>
      <c r="BR8" s="19">
        <v>35310</v>
      </c>
      <c r="BS8" s="19">
        <v>45161</v>
      </c>
      <c r="BT8" s="19">
        <v>54632</v>
      </c>
      <c r="BU8" s="8">
        <v>65001</v>
      </c>
      <c r="BV8" s="8">
        <v>72901</v>
      </c>
      <c r="BW8" s="8">
        <v>76326</v>
      </c>
      <c r="BX8" s="8">
        <v>86651</v>
      </c>
      <c r="BY8" s="8">
        <v>95279</v>
      </c>
      <c r="BZ8" s="8">
        <v>100067</v>
      </c>
    </row>
    <row r="9" spans="1:78">
      <c r="A9" s="18" t="s">
        <v>22</v>
      </c>
      <c r="B9" s="15">
        <v>18025</v>
      </c>
      <c r="C9" s="8">
        <v>19960</v>
      </c>
      <c r="D9" s="8">
        <v>22505</v>
      </c>
      <c r="E9" s="8">
        <v>24368</v>
      </c>
      <c r="F9" s="8">
        <v>26604</v>
      </c>
      <c r="G9" s="8">
        <v>27129</v>
      </c>
      <c r="H9" s="8">
        <v>17342</v>
      </c>
      <c r="I9" s="8">
        <v>17077</v>
      </c>
      <c r="J9" s="8">
        <v>15832</v>
      </c>
      <c r="K9" s="8">
        <v>17495</v>
      </c>
      <c r="L9" s="8">
        <v>18092</v>
      </c>
      <c r="M9" s="8">
        <v>19623</v>
      </c>
      <c r="N9" s="18" t="s">
        <v>22</v>
      </c>
      <c r="O9" s="8">
        <v>19542</v>
      </c>
      <c r="P9" s="8">
        <v>22568</v>
      </c>
      <c r="Q9" s="8">
        <v>22319</v>
      </c>
      <c r="R9" s="8">
        <v>18675</v>
      </c>
      <c r="S9" s="8">
        <v>19847</v>
      </c>
      <c r="T9" s="8">
        <v>22062</v>
      </c>
      <c r="U9" s="8">
        <v>21598</v>
      </c>
      <c r="V9" s="16">
        <v>20689</v>
      </c>
      <c r="W9" s="16">
        <v>19603</v>
      </c>
      <c r="X9" s="16">
        <v>20415</v>
      </c>
      <c r="Y9" s="16">
        <v>16395</v>
      </c>
      <c r="Z9" s="16">
        <v>16523</v>
      </c>
      <c r="AA9" s="18" t="s">
        <v>22</v>
      </c>
      <c r="AB9" s="16">
        <v>17986</v>
      </c>
      <c r="AC9" s="16">
        <v>17731</v>
      </c>
      <c r="AD9" s="16">
        <v>19221</v>
      </c>
      <c r="AE9" s="16">
        <v>18739</v>
      </c>
      <c r="AF9" s="16">
        <v>19670</v>
      </c>
      <c r="AG9" s="16">
        <v>21409</v>
      </c>
      <c r="AH9" s="16">
        <v>22199</v>
      </c>
      <c r="AI9" s="16">
        <v>22543</v>
      </c>
      <c r="AJ9" s="16">
        <v>25801</v>
      </c>
      <c r="AK9" s="16">
        <v>25988</v>
      </c>
      <c r="AL9" s="16">
        <v>26164</v>
      </c>
      <c r="AM9" s="16">
        <v>26232</v>
      </c>
      <c r="AN9" s="18" t="s">
        <v>22</v>
      </c>
      <c r="AO9" s="16">
        <v>29973</v>
      </c>
      <c r="AP9" s="16">
        <v>29977</v>
      </c>
      <c r="AQ9" s="16">
        <v>26980</v>
      </c>
      <c r="AR9" s="16">
        <v>24546</v>
      </c>
      <c r="AS9" s="18">
        <v>26660</v>
      </c>
      <c r="AT9" s="18">
        <v>25763</v>
      </c>
      <c r="AU9" s="18">
        <v>24388</v>
      </c>
      <c r="AV9" s="18">
        <v>27550</v>
      </c>
      <c r="AW9" s="16">
        <v>27650</v>
      </c>
      <c r="AX9" s="16">
        <v>31370</v>
      </c>
      <c r="AY9" s="16">
        <v>33117</v>
      </c>
      <c r="AZ9" s="18" t="s">
        <v>22</v>
      </c>
      <c r="BA9" s="16">
        <v>39679</v>
      </c>
      <c r="BB9" s="16">
        <v>55421</v>
      </c>
      <c r="BC9" s="16">
        <v>57984</v>
      </c>
      <c r="BD9" s="16">
        <v>61650</v>
      </c>
      <c r="BE9" s="16">
        <v>66999</v>
      </c>
      <c r="BF9" s="16">
        <v>66351</v>
      </c>
      <c r="BG9" s="16">
        <v>62986</v>
      </c>
      <c r="BH9" s="16">
        <v>41863</v>
      </c>
      <c r="BI9" s="16">
        <v>27874</v>
      </c>
      <c r="BJ9" s="18" t="s">
        <v>22</v>
      </c>
      <c r="BK9" s="16">
        <v>39249</v>
      </c>
      <c r="BL9" s="19">
        <v>48095</v>
      </c>
      <c r="BM9" s="19">
        <v>53421</v>
      </c>
      <c r="BN9" s="19">
        <v>62656</v>
      </c>
      <c r="BO9" s="19">
        <v>78931</v>
      </c>
      <c r="BP9" s="19">
        <v>90847</v>
      </c>
      <c r="BQ9" s="19">
        <v>98076</v>
      </c>
      <c r="BR9" s="19">
        <v>65314</v>
      </c>
      <c r="BS9" s="19">
        <v>74327</v>
      </c>
      <c r="BT9" s="19">
        <v>84496</v>
      </c>
      <c r="BU9" s="8">
        <v>93563</v>
      </c>
      <c r="BV9" s="8">
        <v>101848</v>
      </c>
      <c r="BW9" s="8">
        <v>105062</v>
      </c>
      <c r="BX9" s="8">
        <v>116466</v>
      </c>
      <c r="BY9" s="8">
        <v>121138</v>
      </c>
      <c r="BZ9" s="8">
        <v>103359</v>
      </c>
    </row>
    <row r="10" spans="1:78">
      <c r="A10" s="18" t="s">
        <v>23</v>
      </c>
      <c r="B10" s="15">
        <v>14628</v>
      </c>
      <c r="C10" s="8">
        <v>18765</v>
      </c>
      <c r="D10" s="8">
        <v>22247</v>
      </c>
      <c r="E10" s="8">
        <v>25609</v>
      </c>
      <c r="F10" s="8">
        <v>29013</v>
      </c>
      <c r="G10" s="8">
        <v>27537</v>
      </c>
      <c r="H10" s="8">
        <v>26435</v>
      </c>
      <c r="I10" s="8">
        <v>24613</v>
      </c>
      <c r="J10" s="8">
        <v>17775</v>
      </c>
      <c r="K10" s="8">
        <v>24227</v>
      </c>
      <c r="L10" s="8">
        <v>24808</v>
      </c>
      <c r="M10" s="8">
        <v>26280</v>
      </c>
      <c r="N10" s="18" t="s">
        <v>23</v>
      </c>
      <c r="O10" s="8">
        <v>25401</v>
      </c>
      <c r="P10" s="8">
        <v>32004</v>
      </c>
      <c r="Q10" s="8">
        <v>28776</v>
      </c>
      <c r="R10" s="8">
        <v>27647</v>
      </c>
      <c r="S10" s="8">
        <v>18673</v>
      </c>
      <c r="T10" s="8">
        <v>21498</v>
      </c>
      <c r="U10" s="8">
        <v>21131</v>
      </c>
      <c r="V10" s="16">
        <v>22183</v>
      </c>
      <c r="W10" s="16">
        <v>23260</v>
      </c>
      <c r="X10" s="16">
        <v>22265</v>
      </c>
      <c r="Y10" s="16">
        <v>18004</v>
      </c>
      <c r="Z10" s="16">
        <v>20526</v>
      </c>
      <c r="AA10" s="18" t="s">
        <v>23</v>
      </c>
      <c r="AB10" s="16">
        <v>21268</v>
      </c>
      <c r="AC10" s="16">
        <v>21870</v>
      </c>
      <c r="AD10" s="16">
        <v>24954</v>
      </c>
      <c r="AE10" s="16">
        <v>26140</v>
      </c>
      <c r="AF10" s="16">
        <v>25650</v>
      </c>
      <c r="AG10" s="16">
        <v>26972</v>
      </c>
      <c r="AH10" s="16">
        <v>28069</v>
      </c>
      <c r="AI10" s="16">
        <v>28430</v>
      </c>
      <c r="AJ10" s="16">
        <v>28614</v>
      </c>
      <c r="AK10" s="16">
        <v>28672</v>
      </c>
      <c r="AL10" s="16">
        <v>30083</v>
      </c>
      <c r="AM10" s="16">
        <v>28901</v>
      </c>
      <c r="AN10" s="18" t="s">
        <v>23</v>
      </c>
      <c r="AO10" s="16">
        <v>32529</v>
      </c>
      <c r="AP10" s="16">
        <v>27191</v>
      </c>
      <c r="AQ10" s="16">
        <v>26143</v>
      </c>
      <c r="AR10" s="16">
        <v>26584</v>
      </c>
      <c r="AS10" s="18">
        <v>29714</v>
      </c>
      <c r="AT10" s="18">
        <v>27566</v>
      </c>
      <c r="AU10" s="18">
        <v>28460</v>
      </c>
      <c r="AV10" s="18">
        <v>34758</v>
      </c>
      <c r="AW10" s="16">
        <v>37516</v>
      </c>
      <c r="AX10" s="16">
        <v>41556</v>
      </c>
      <c r="AY10" s="16">
        <v>43381</v>
      </c>
      <c r="AZ10" s="18" t="s">
        <v>23</v>
      </c>
      <c r="BA10" s="16">
        <v>47970</v>
      </c>
      <c r="BB10" s="16">
        <v>63290</v>
      </c>
      <c r="BC10" s="16">
        <v>59531</v>
      </c>
      <c r="BD10" s="16">
        <v>73565</v>
      </c>
      <c r="BE10" s="16">
        <v>83572</v>
      </c>
      <c r="BF10" s="16">
        <v>68236</v>
      </c>
      <c r="BG10" s="16">
        <v>43392</v>
      </c>
      <c r="BH10" s="16">
        <v>52725</v>
      </c>
      <c r="BI10" s="16">
        <v>63448</v>
      </c>
      <c r="BJ10" s="18" t="s">
        <v>23</v>
      </c>
      <c r="BK10" s="16">
        <v>74642</v>
      </c>
      <c r="BL10" s="19">
        <v>86379</v>
      </c>
      <c r="BM10" s="19">
        <v>79233</v>
      </c>
      <c r="BN10" s="19">
        <v>90207</v>
      </c>
      <c r="BO10" s="19">
        <v>109063</v>
      </c>
      <c r="BP10" s="19">
        <v>120759</v>
      </c>
      <c r="BQ10" s="19">
        <v>109052</v>
      </c>
      <c r="BR10" s="19">
        <v>36361</v>
      </c>
      <c r="BS10" s="19">
        <v>52654</v>
      </c>
      <c r="BT10" s="19">
        <v>69568</v>
      </c>
      <c r="BU10" s="8">
        <v>90896</v>
      </c>
      <c r="BV10" s="8">
        <v>114752</v>
      </c>
      <c r="BW10" s="8">
        <v>132975</v>
      </c>
      <c r="BX10" s="8">
        <v>152553</v>
      </c>
      <c r="BY10" s="8">
        <v>170394</v>
      </c>
      <c r="BZ10" s="8">
        <v>160136</v>
      </c>
    </row>
    <row r="11" spans="1:78">
      <c r="A11" s="18" t="s">
        <v>24</v>
      </c>
      <c r="B11" s="15">
        <v>15750</v>
      </c>
      <c r="C11" s="8">
        <v>18425</v>
      </c>
      <c r="D11" s="8">
        <v>20952</v>
      </c>
      <c r="E11" s="8">
        <v>23670</v>
      </c>
      <c r="F11" s="8">
        <v>26111</v>
      </c>
      <c r="G11" s="8">
        <v>23881</v>
      </c>
      <c r="H11" s="8">
        <v>22298</v>
      </c>
      <c r="I11" s="8">
        <v>21716</v>
      </c>
      <c r="J11" s="8">
        <v>19035</v>
      </c>
      <c r="K11" s="8">
        <v>20428</v>
      </c>
      <c r="L11" s="8">
        <v>21226</v>
      </c>
      <c r="M11" s="8">
        <v>22261</v>
      </c>
      <c r="N11" s="18" t="s">
        <v>24</v>
      </c>
      <c r="O11" s="8">
        <v>21012</v>
      </c>
      <c r="P11" s="8">
        <v>20495</v>
      </c>
      <c r="Q11" s="8">
        <v>20177</v>
      </c>
      <c r="R11" s="8">
        <v>17381</v>
      </c>
      <c r="S11" s="8">
        <v>14546</v>
      </c>
      <c r="T11" s="8">
        <v>17071</v>
      </c>
      <c r="U11" s="8">
        <v>16953</v>
      </c>
      <c r="V11" s="16">
        <v>17365</v>
      </c>
      <c r="W11" s="16">
        <v>16395</v>
      </c>
      <c r="X11" s="16">
        <v>17208</v>
      </c>
      <c r="Y11" s="16">
        <v>13672</v>
      </c>
      <c r="Z11" s="16">
        <v>16517</v>
      </c>
      <c r="AA11" s="18" t="s">
        <v>24</v>
      </c>
      <c r="AB11" s="16">
        <v>19461</v>
      </c>
      <c r="AC11" s="16">
        <v>19476</v>
      </c>
      <c r="AD11" s="16">
        <v>22205</v>
      </c>
      <c r="AE11" s="16">
        <v>22324</v>
      </c>
      <c r="AF11" s="16">
        <v>22998</v>
      </c>
      <c r="AG11" s="16">
        <v>22184</v>
      </c>
      <c r="AH11" s="16">
        <v>22730</v>
      </c>
      <c r="AI11" s="16">
        <v>23505</v>
      </c>
      <c r="AJ11" s="16">
        <v>24682</v>
      </c>
      <c r="AK11" s="16">
        <v>24592</v>
      </c>
      <c r="AL11" s="16">
        <v>23640</v>
      </c>
      <c r="AM11" s="16">
        <v>24028</v>
      </c>
      <c r="AN11" s="18" t="s">
        <v>24</v>
      </c>
      <c r="AO11" s="16">
        <v>26489</v>
      </c>
      <c r="AP11" s="16">
        <v>24401</v>
      </c>
      <c r="AQ11" s="16">
        <v>21453</v>
      </c>
      <c r="AR11" s="16">
        <v>17963</v>
      </c>
      <c r="AS11" s="18">
        <v>23009</v>
      </c>
      <c r="AT11" s="18">
        <v>22727</v>
      </c>
      <c r="AU11" s="18">
        <v>22582</v>
      </c>
      <c r="AV11" s="18">
        <v>28039</v>
      </c>
      <c r="AW11" s="16">
        <v>29290</v>
      </c>
      <c r="AX11" s="16">
        <v>29957</v>
      </c>
      <c r="AY11" s="16">
        <v>27497</v>
      </c>
      <c r="AZ11" s="18" t="s">
        <v>24</v>
      </c>
      <c r="BA11" s="16">
        <v>32529</v>
      </c>
      <c r="BB11" s="16">
        <v>44623</v>
      </c>
      <c r="BC11" s="16">
        <v>45281</v>
      </c>
      <c r="BD11" s="16">
        <v>51404</v>
      </c>
      <c r="BE11" s="16">
        <v>58266</v>
      </c>
      <c r="BF11" s="16">
        <v>55608</v>
      </c>
      <c r="BG11" s="16">
        <v>43596</v>
      </c>
      <c r="BH11" s="16">
        <v>42821</v>
      </c>
      <c r="BI11" s="16">
        <v>35902</v>
      </c>
      <c r="BJ11" s="18" t="s">
        <v>24</v>
      </c>
      <c r="BK11" s="16">
        <v>42259</v>
      </c>
      <c r="BL11" s="19">
        <v>50466</v>
      </c>
      <c r="BM11" s="19">
        <v>49971</v>
      </c>
      <c r="BN11" s="19">
        <v>54656</v>
      </c>
      <c r="BO11" s="19">
        <v>70294</v>
      </c>
      <c r="BP11" s="19">
        <v>76428</v>
      </c>
      <c r="BQ11" s="19">
        <v>70817</v>
      </c>
      <c r="BR11" s="19">
        <v>41470</v>
      </c>
      <c r="BS11" s="19">
        <v>51074</v>
      </c>
      <c r="BT11" s="19">
        <v>62931</v>
      </c>
      <c r="BU11" s="8">
        <v>74805</v>
      </c>
      <c r="BV11" s="8">
        <v>85622</v>
      </c>
      <c r="BW11" s="8">
        <v>98057</v>
      </c>
      <c r="BX11" s="8">
        <v>108142</v>
      </c>
      <c r="BY11" s="8">
        <v>112600</v>
      </c>
      <c r="BZ11" s="8">
        <v>107401</v>
      </c>
    </row>
    <row r="12" spans="1:78">
      <c r="A12" s="18" t="s">
        <v>25</v>
      </c>
      <c r="B12" s="15">
        <v>9309</v>
      </c>
      <c r="C12" s="8">
        <v>9015</v>
      </c>
      <c r="D12" s="8">
        <v>10499</v>
      </c>
      <c r="E12" s="8">
        <v>11669</v>
      </c>
      <c r="F12" s="8">
        <v>12855</v>
      </c>
      <c r="G12" s="8">
        <v>13712</v>
      </c>
      <c r="H12" s="8">
        <v>13025</v>
      </c>
      <c r="I12" s="8">
        <v>12830</v>
      </c>
      <c r="J12" s="8">
        <v>10749</v>
      </c>
      <c r="K12" s="8">
        <v>11552</v>
      </c>
      <c r="L12" s="8">
        <v>15430</v>
      </c>
      <c r="M12" s="8">
        <v>18631</v>
      </c>
      <c r="N12" s="18" t="s">
        <v>25</v>
      </c>
      <c r="P12" s="8">
        <v>20548</v>
      </c>
      <c r="Q12" s="8">
        <v>17284</v>
      </c>
      <c r="R12" s="8">
        <v>12436</v>
      </c>
      <c r="S12" s="8">
        <v>6447</v>
      </c>
      <c r="T12" s="8">
        <v>7476</v>
      </c>
      <c r="U12" s="8">
        <v>8164</v>
      </c>
      <c r="V12" s="16">
        <v>9067</v>
      </c>
      <c r="W12" s="16">
        <v>9040</v>
      </c>
      <c r="X12" s="16">
        <v>9863</v>
      </c>
      <c r="Y12" s="16">
        <v>9719</v>
      </c>
      <c r="Z12" s="16">
        <v>10903</v>
      </c>
      <c r="AA12" s="18" t="s">
        <v>25</v>
      </c>
      <c r="AB12" s="16">
        <v>11497</v>
      </c>
      <c r="AC12" s="16">
        <v>10809</v>
      </c>
      <c r="AD12" s="16">
        <v>11215</v>
      </c>
      <c r="AE12" s="16">
        <v>10583</v>
      </c>
      <c r="AF12" s="16">
        <v>12816</v>
      </c>
      <c r="AG12" s="16">
        <v>13313</v>
      </c>
      <c r="AH12" s="16">
        <v>13601</v>
      </c>
      <c r="AI12" s="16">
        <v>13038</v>
      </c>
      <c r="AJ12" s="16">
        <v>14399</v>
      </c>
      <c r="AK12" s="16">
        <v>14542</v>
      </c>
      <c r="AL12" s="16">
        <v>12925</v>
      </c>
      <c r="AM12" s="16">
        <v>12981</v>
      </c>
      <c r="AN12" s="18" t="s">
        <v>25</v>
      </c>
      <c r="AO12" s="16">
        <v>14305</v>
      </c>
      <c r="AP12" s="16">
        <v>11208</v>
      </c>
      <c r="AQ12" s="16">
        <v>12623</v>
      </c>
      <c r="AR12" s="16">
        <v>10923</v>
      </c>
      <c r="AS12" s="18">
        <v>11399</v>
      </c>
      <c r="AT12" s="18">
        <v>11378</v>
      </c>
      <c r="AU12" s="18">
        <v>12546</v>
      </c>
      <c r="AV12" s="18">
        <v>15935</v>
      </c>
      <c r="AW12" s="16">
        <v>16342</v>
      </c>
      <c r="AX12" s="16">
        <v>14444</v>
      </c>
      <c r="AY12" s="16">
        <v>15048</v>
      </c>
      <c r="AZ12" s="18" t="s">
        <v>25</v>
      </c>
      <c r="BA12" s="16">
        <v>16462</v>
      </c>
      <c r="BB12" s="16">
        <v>24355</v>
      </c>
      <c r="BC12" s="16">
        <v>25684</v>
      </c>
      <c r="BD12" s="16">
        <v>29603</v>
      </c>
      <c r="BE12" s="16">
        <v>33572</v>
      </c>
      <c r="BF12" s="16">
        <v>33204</v>
      </c>
      <c r="BG12" s="16">
        <v>21400</v>
      </c>
      <c r="BH12" s="16">
        <v>24798</v>
      </c>
      <c r="BI12" s="16">
        <v>26545</v>
      </c>
      <c r="BJ12" s="18" t="s">
        <v>25</v>
      </c>
      <c r="BK12" s="16">
        <v>30265</v>
      </c>
      <c r="BL12" s="19">
        <v>35970</v>
      </c>
      <c r="BM12" s="19">
        <v>41148</v>
      </c>
      <c r="BN12" s="19">
        <v>48146</v>
      </c>
      <c r="BO12" s="19">
        <v>58782</v>
      </c>
      <c r="BP12" s="19">
        <v>48317</v>
      </c>
      <c r="BQ12" s="19">
        <v>53298</v>
      </c>
      <c r="BR12" s="19">
        <v>34818</v>
      </c>
      <c r="BS12" s="19">
        <v>43528</v>
      </c>
      <c r="BT12" s="19">
        <v>47552</v>
      </c>
      <c r="BU12" s="8">
        <v>53220</v>
      </c>
      <c r="BV12" s="8">
        <v>62079</v>
      </c>
      <c r="BW12" s="8">
        <v>68586</v>
      </c>
      <c r="BX12" s="8">
        <v>75766</v>
      </c>
      <c r="BY12" s="8">
        <v>82987</v>
      </c>
      <c r="BZ12" s="8">
        <v>69586</v>
      </c>
    </row>
    <row r="13" spans="1:78">
      <c r="A13" s="18" t="s">
        <v>26</v>
      </c>
      <c r="B13" s="15">
        <v>8682</v>
      </c>
      <c r="C13" s="8">
        <v>10820</v>
      </c>
      <c r="D13" s="8">
        <v>12481</v>
      </c>
      <c r="E13" s="8">
        <v>13407</v>
      </c>
      <c r="F13" s="8">
        <v>14827</v>
      </c>
      <c r="G13" s="8">
        <v>14960</v>
      </c>
      <c r="H13" s="8">
        <v>14494</v>
      </c>
      <c r="I13" s="8">
        <v>14542</v>
      </c>
      <c r="J13" s="8">
        <v>13000</v>
      </c>
      <c r="K13" s="8">
        <v>13737</v>
      </c>
      <c r="L13" s="8">
        <v>17627</v>
      </c>
      <c r="M13" s="8">
        <v>18673</v>
      </c>
      <c r="N13" s="18" t="s">
        <v>26</v>
      </c>
      <c r="O13" s="8">
        <v>24633</v>
      </c>
      <c r="P13" s="8">
        <v>16368</v>
      </c>
      <c r="Q13" s="8">
        <v>14677</v>
      </c>
      <c r="R13" s="8">
        <v>13181</v>
      </c>
      <c r="S13" s="8">
        <v>8302</v>
      </c>
      <c r="T13" s="8">
        <v>9415</v>
      </c>
      <c r="U13" s="8">
        <v>9203</v>
      </c>
      <c r="V13" s="16">
        <v>10301</v>
      </c>
      <c r="W13" s="16">
        <v>9960</v>
      </c>
      <c r="X13" s="16">
        <v>10046</v>
      </c>
      <c r="Y13" s="16">
        <v>9886</v>
      </c>
      <c r="Z13" s="16">
        <v>11301</v>
      </c>
      <c r="AA13" s="18" t="s">
        <v>26</v>
      </c>
      <c r="AB13" s="16">
        <v>11058</v>
      </c>
      <c r="AC13" s="16">
        <v>10389</v>
      </c>
      <c r="AD13" s="16">
        <v>10808</v>
      </c>
      <c r="AE13" s="16">
        <v>11775</v>
      </c>
      <c r="AF13" s="16">
        <v>12702</v>
      </c>
      <c r="AG13" s="16">
        <v>12690</v>
      </c>
      <c r="AH13" s="16">
        <v>13388</v>
      </c>
      <c r="AI13" s="16">
        <v>14006</v>
      </c>
      <c r="AJ13" s="16">
        <v>14770</v>
      </c>
      <c r="AK13" s="16">
        <v>14907</v>
      </c>
      <c r="AL13" s="16">
        <v>10698</v>
      </c>
      <c r="AM13" s="16">
        <v>9815</v>
      </c>
      <c r="AN13" s="18" t="s">
        <v>26</v>
      </c>
      <c r="AO13" s="16">
        <v>10440</v>
      </c>
      <c r="AP13" s="16">
        <v>7111</v>
      </c>
      <c r="AQ13" s="16">
        <v>8588</v>
      </c>
      <c r="AR13" s="16">
        <v>8011</v>
      </c>
      <c r="AS13" s="18">
        <v>9449</v>
      </c>
      <c r="AT13" s="18">
        <v>9625</v>
      </c>
      <c r="AU13" s="18">
        <v>9233</v>
      </c>
      <c r="AV13" s="18">
        <v>11592</v>
      </c>
      <c r="AW13" s="16">
        <v>13636</v>
      </c>
      <c r="AX13" s="16">
        <v>12149</v>
      </c>
      <c r="AY13" s="16">
        <v>12148</v>
      </c>
      <c r="AZ13" s="18" t="s">
        <v>26</v>
      </c>
      <c r="BA13" s="16">
        <v>12300</v>
      </c>
      <c r="BB13" s="16">
        <v>19231</v>
      </c>
      <c r="BC13" s="16">
        <v>21109</v>
      </c>
      <c r="BD13" s="16">
        <v>23580</v>
      </c>
      <c r="BE13" s="16">
        <v>26454</v>
      </c>
      <c r="BF13" s="16">
        <v>24257</v>
      </c>
      <c r="BG13" s="16">
        <v>17631</v>
      </c>
      <c r="BH13" s="16">
        <v>18447</v>
      </c>
      <c r="BI13" s="16">
        <v>19689</v>
      </c>
      <c r="BJ13" s="18" t="s">
        <v>26</v>
      </c>
      <c r="BK13" s="16">
        <v>24482</v>
      </c>
      <c r="BL13" s="19">
        <v>29856</v>
      </c>
      <c r="BM13" s="19">
        <v>34119</v>
      </c>
      <c r="BN13" s="19">
        <v>39182</v>
      </c>
      <c r="BO13" s="19">
        <v>47655</v>
      </c>
      <c r="BP13" s="19">
        <v>46229</v>
      </c>
      <c r="BQ13" s="19">
        <v>48012</v>
      </c>
      <c r="BR13" s="19">
        <v>28534</v>
      </c>
      <c r="BS13" s="19">
        <v>34090</v>
      </c>
      <c r="BT13" s="19">
        <v>44745</v>
      </c>
      <c r="BU13" s="8">
        <v>49024</v>
      </c>
      <c r="BV13" s="8">
        <v>59145</v>
      </c>
      <c r="BW13" s="8">
        <v>63665</v>
      </c>
      <c r="BX13" s="8">
        <v>70276</v>
      </c>
      <c r="BY13" s="8">
        <v>77152</v>
      </c>
      <c r="BZ13" s="8">
        <v>70076</v>
      </c>
    </row>
    <row r="14" spans="1:78">
      <c r="A14" s="18" t="s">
        <v>27</v>
      </c>
      <c r="B14" s="15">
        <v>11501</v>
      </c>
      <c r="C14" s="8">
        <v>13010</v>
      </c>
      <c r="D14" s="8">
        <v>14438</v>
      </c>
      <c r="E14" s="8">
        <v>14631</v>
      </c>
      <c r="F14" s="8">
        <v>15799</v>
      </c>
      <c r="G14" s="8">
        <v>16679</v>
      </c>
      <c r="H14" s="8">
        <v>16855</v>
      </c>
      <c r="I14" s="8">
        <v>15351</v>
      </c>
      <c r="J14" s="8">
        <v>13923</v>
      </c>
      <c r="K14" s="8">
        <v>15472</v>
      </c>
      <c r="L14" s="8">
        <v>16232</v>
      </c>
      <c r="M14" s="8">
        <v>17348</v>
      </c>
      <c r="N14" s="18" t="s">
        <v>27</v>
      </c>
      <c r="O14" s="8">
        <v>12857</v>
      </c>
      <c r="P14" s="8">
        <v>16897</v>
      </c>
      <c r="Q14" s="8">
        <v>15553</v>
      </c>
      <c r="R14" s="8">
        <v>12670</v>
      </c>
      <c r="S14" s="8">
        <v>6181</v>
      </c>
      <c r="T14" s="8">
        <v>7222</v>
      </c>
      <c r="U14" s="8">
        <v>7169</v>
      </c>
      <c r="V14" s="16">
        <v>7900</v>
      </c>
      <c r="W14" s="16">
        <v>7910</v>
      </c>
      <c r="X14" s="16">
        <v>8139</v>
      </c>
      <c r="Y14" s="16">
        <v>7161</v>
      </c>
      <c r="Z14" s="16">
        <v>7993</v>
      </c>
      <c r="AA14" s="18" t="s">
        <v>27</v>
      </c>
      <c r="AB14" s="16">
        <v>7840</v>
      </c>
      <c r="AC14" s="16">
        <v>8038</v>
      </c>
      <c r="AD14" s="16">
        <v>8231</v>
      </c>
      <c r="AE14" s="16">
        <v>8993</v>
      </c>
      <c r="AF14" s="16">
        <v>8906</v>
      </c>
      <c r="AG14" s="16">
        <v>9606</v>
      </c>
      <c r="AH14" s="16">
        <v>10185</v>
      </c>
      <c r="AI14" s="16">
        <v>10448</v>
      </c>
      <c r="AJ14" s="16">
        <v>11221</v>
      </c>
      <c r="AK14" s="16">
        <v>11011</v>
      </c>
      <c r="AL14" s="16">
        <v>9228</v>
      </c>
      <c r="AM14" s="16">
        <v>8649</v>
      </c>
      <c r="AN14" s="18" t="s">
        <v>27</v>
      </c>
      <c r="AO14" s="16">
        <v>8295</v>
      </c>
      <c r="AP14" s="16">
        <f>5798+188</f>
        <v>5986</v>
      </c>
      <c r="AQ14" s="16">
        <f>6549+186-30</f>
        <v>6705</v>
      </c>
      <c r="AR14" s="16">
        <v>7505</v>
      </c>
      <c r="AS14" s="18">
        <f>7995+488</f>
        <v>8483</v>
      </c>
      <c r="AT14" s="18">
        <f>8621+580</f>
        <v>9201</v>
      </c>
      <c r="AU14" s="18">
        <f>8933+701+407</f>
        <v>10041</v>
      </c>
      <c r="AV14" s="18">
        <f>9865+946</f>
        <v>10811</v>
      </c>
      <c r="AW14" s="16">
        <v>12516</v>
      </c>
      <c r="AX14" s="16">
        <v>14299</v>
      </c>
      <c r="AY14" s="16">
        <v>13271</v>
      </c>
      <c r="AZ14" s="18" t="s">
        <v>27</v>
      </c>
      <c r="BA14" s="16">
        <v>12722</v>
      </c>
      <c r="BB14" s="16">
        <v>19262</v>
      </c>
      <c r="BC14" s="16">
        <v>19766</v>
      </c>
      <c r="BD14" s="16">
        <v>22570</v>
      </c>
      <c r="BE14" s="16">
        <v>25043</v>
      </c>
      <c r="BF14" s="16">
        <v>23974</v>
      </c>
      <c r="BG14" s="16">
        <v>20370</v>
      </c>
      <c r="BH14" s="16">
        <v>18172</v>
      </c>
      <c r="BI14" s="16">
        <v>18312</v>
      </c>
      <c r="BJ14" s="18" t="s">
        <v>27</v>
      </c>
      <c r="BK14" s="16">
        <v>23751</v>
      </c>
      <c r="BL14" s="19">
        <v>24288</v>
      </c>
      <c r="BM14" s="19">
        <v>26326</v>
      </c>
      <c r="BN14" s="19">
        <v>31088</v>
      </c>
      <c r="BO14" s="19">
        <v>39559</v>
      </c>
      <c r="BP14" s="19">
        <v>45211</v>
      </c>
      <c r="BQ14" s="19">
        <v>51763</v>
      </c>
      <c r="BR14" s="19">
        <v>26858</v>
      </c>
      <c r="BS14" s="19">
        <v>34772</v>
      </c>
      <c r="BT14" s="19">
        <v>44065</v>
      </c>
      <c r="BU14" s="8">
        <v>51384</v>
      </c>
      <c r="BV14" s="8">
        <v>62108</v>
      </c>
      <c r="BW14" s="8">
        <v>69930</v>
      </c>
      <c r="BX14" s="8">
        <v>82402</v>
      </c>
      <c r="BY14" s="8">
        <v>93304</v>
      </c>
      <c r="BZ14" s="8">
        <v>94890</v>
      </c>
    </row>
    <row r="15" spans="1:78">
      <c r="A15" s="18" t="s">
        <v>28</v>
      </c>
      <c r="B15" s="15">
        <v>47147</v>
      </c>
      <c r="C15" s="8">
        <v>50409</v>
      </c>
      <c r="D15" s="8">
        <v>52114</v>
      </c>
      <c r="E15" s="8">
        <v>59206</v>
      </c>
      <c r="F15" s="8">
        <v>63011</v>
      </c>
      <c r="G15" s="8">
        <v>55737</v>
      </c>
      <c r="H15" s="8">
        <v>58959</v>
      </c>
      <c r="I15" s="8">
        <v>54567</v>
      </c>
      <c r="J15" s="8">
        <v>47640</v>
      </c>
      <c r="K15" s="8">
        <v>46844</v>
      </c>
      <c r="L15" s="8">
        <v>54864</v>
      </c>
      <c r="M15" s="8">
        <v>61486</v>
      </c>
      <c r="N15" s="18" t="s">
        <v>28</v>
      </c>
      <c r="O15" s="8">
        <v>33753</v>
      </c>
      <c r="P15" s="8">
        <v>67536</v>
      </c>
      <c r="Q15" s="8">
        <v>66222</v>
      </c>
      <c r="R15" s="8">
        <v>60899</v>
      </c>
      <c r="S15" s="8">
        <v>58123</v>
      </c>
      <c r="T15" s="8">
        <v>65463</v>
      </c>
      <c r="U15" s="8">
        <v>60048</v>
      </c>
      <c r="V15" s="16">
        <v>58350</v>
      </c>
      <c r="W15" s="16">
        <v>64582</v>
      </c>
      <c r="X15" s="16">
        <v>74104</v>
      </c>
      <c r="Y15" s="16">
        <v>64573</v>
      </c>
      <c r="Z15" s="16">
        <v>63225</v>
      </c>
      <c r="AA15" s="18" t="s">
        <v>28</v>
      </c>
      <c r="AB15" s="16">
        <v>62586</v>
      </c>
      <c r="AC15" s="16">
        <v>58417</v>
      </c>
      <c r="AD15" s="16">
        <v>61858</v>
      </c>
      <c r="AE15" s="16">
        <v>61122</v>
      </c>
      <c r="AF15" s="16">
        <v>68420</v>
      </c>
      <c r="AG15" s="16">
        <v>69391</v>
      </c>
      <c r="AH15" s="16">
        <v>70123</v>
      </c>
      <c r="AI15" s="16">
        <v>65613</v>
      </c>
      <c r="AJ15" s="16">
        <v>13691</v>
      </c>
      <c r="AK15" s="16">
        <v>69131</v>
      </c>
      <c r="AL15" s="16">
        <v>63435</v>
      </c>
      <c r="AM15" s="16">
        <v>62573</v>
      </c>
      <c r="AN15" s="18" t="s">
        <v>28</v>
      </c>
      <c r="AO15" s="16">
        <v>67960</v>
      </c>
      <c r="AP15" s="16">
        <v>68522</v>
      </c>
      <c r="AQ15" s="16">
        <v>66474</v>
      </c>
      <c r="AR15" s="16">
        <v>57022</v>
      </c>
      <c r="AS15" s="18">
        <v>66718</v>
      </c>
      <c r="AT15" s="18">
        <v>67682</v>
      </c>
      <c r="AU15" s="18">
        <v>74840</v>
      </c>
      <c r="AV15" s="18">
        <v>83474</v>
      </c>
      <c r="AW15" s="16">
        <v>72700</v>
      </c>
      <c r="AX15" s="16">
        <v>79702</v>
      </c>
      <c r="AY15" s="16">
        <v>84196</v>
      </c>
      <c r="AZ15" s="18" t="s">
        <v>28</v>
      </c>
      <c r="BA15" s="16">
        <v>102960</v>
      </c>
      <c r="BB15" s="16">
        <v>142838</v>
      </c>
      <c r="BC15" s="16">
        <v>139968</v>
      </c>
      <c r="BD15" s="16">
        <v>160154</v>
      </c>
      <c r="BE15" s="16">
        <v>164730</v>
      </c>
      <c r="BF15" s="16">
        <v>171847</v>
      </c>
      <c r="BG15" s="16">
        <v>151551</v>
      </c>
      <c r="BH15" s="16">
        <v>155267</v>
      </c>
      <c r="BI15" s="16">
        <v>107561</v>
      </c>
      <c r="BJ15" s="18" t="s">
        <v>28</v>
      </c>
      <c r="BK15" s="16">
        <v>123890</v>
      </c>
      <c r="BL15" s="19">
        <v>135388</v>
      </c>
      <c r="BM15" s="19">
        <v>127378</v>
      </c>
      <c r="BN15" s="19">
        <v>129910</v>
      </c>
      <c r="BO15" s="19">
        <v>156593</v>
      </c>
      <c r="BP15" s="19">
        <v>178601</v>
      </c>
      <c r="BQ15" s="19">
        <v>205420</v>
      </c>
      <c r="BR15" s="19">
        <v>125048</v>
      </c>
      <c r="BS15" s="19">
        <v>156817</v>
      </c>
      <c r="BT15" s="19">
        <v>172884</v>
      </c>
      <c r="BU15" s="8">
        <v>201994</v>
      </c>
      <c r="BV15" s="8">
        <v>230687</v>
      </c>
      <c r="BW15" s="8">
        <v>241874</v>
      </c>
      <c r="BX15" s="8">
        <v>278988</v>
      </c>
      <c r="BY15" s="8">
        <v>315159</v>
      </c>
      <c r="BZ15" s="8">
        <v>326180</v>
      </c>
    </row>
    <row r="16" spans="1:78">
      <c r="A16" s="18" t="s">
        <v>29</v>
      </c>
      <c r="B16" s="15">
        <v>16556</v>
      </c>
      <c r="C16" s="8">
        <v>16456</v>
      </c>
      <c r="D16" s="8">
        <v>15422</v>
      </c>
      <c r="E16" s="8">
        <v>16265</v>
      </c>
      <c r="F16" s="8">
        <v>18736</v>
      </c>
      <c r="G16" s="8">
        <v>20469</v>
      </c>
      <c r="H16" s="8">
        <v>20333</v>
      </c>
      <c r="I16" s="8">
        <v>20948</v>
      </c>
      <c r="J16" s="8">
        <v>20461</v>
      </c>
      <c r="K16" s="8">
        <v>19826</v>
      </c>
      <c r="L16" s="8">
        <v>20522</v>
      </c>
      <c r="M16" s="8">
        <v>21371</v>
      </c>
      <c r="N16" s="18" t="s">
        <v>29</v>
      </c>
      <c r="O16" s="8">
        <v>23698</v>
      </c>
      <c r="P16" s="8">
        <v>25077</v>
      </c>
      <c r="Q16" s="8">
        <v>21523</v>
      </c>
      <c r="R16" s="8">
        <v>16613</v>
      </c>
      <c r="S16" s="8">
        <v>13682</v>
      </c>
      <c r="T16" s="8">
        <v>14365</v>
      </c>
      <c r="U16" s="8">
        <v>13519</v>
      </c>
      <c r="V16" s="16">
        <v>13732</v>
      </c>
      <c r="W16" s="16">
        <v>14465</v>
      </c>
      <c r="X16" s="16">
        <v>13699</v>
      </c>
      <c r="Y16" s="16">
        <v>12628</v>
      </c>
      <c r="Z16" s="16">
        <v>13539</v>
      </c>
      <c r="AA16" s="18" t="s">
        <v>29</v>
      </c>
      <c r="AB16" s="16">
        <v>13974</v>
      </c>
      <c r="AC16" s="16">
        <v>13713</v>
      </c>
      <c r="AD16" s="16">
        <f>12690+159</f>
        <v>12849</v>
      </c>
      <c r="AE16" s="16">
        <f>12908+149</f>
        <v>13057</v>
      </c>
      <c r="AF16" s="16">
        <f>12893+122</f>
        <v>13015</v>
      </c>
      <c r="AG16" s="16">
        <v>12972</v>
      </c>
      <c r="AH16" s="16">
        <f>13304+145</f>
        <v>13449</v>
      </c>
      <c r="AI16" s="16">
        <f>13950+192</f>
        <v>14142</v>
      </c>
      <c r="AJ16" s="16">
        <f>15485+167</f>
        <v>15652</v>
      </c>
      <c r="AK16" s="16">
        <f>15720+165</f>
        <v>15885</v>
      </c>
      <c r="AL16" s="16">
        <v>16433</v>
      </c>
      <c r="AM16" s="16">
        <f>16491+141</f>
        <v>16632</v>
      </c>
      <c r="AN16" s="18" t="s">
        <v>29</v>
      </c>
      <c r="AO16" s="16">
        <f>17605+197</f>
        <v>17802</v>
      </c>
      <c r="AP16" s="16">
        <f>16580+196</f>
        <v>16776</v>
      </c>
      <c r="AQ16" s="16">
        <f>14182+192</f>
        <v>14374</v>
      </c>
      <c r="AR16" s="16">
        <v>14882</v>
      </c>
      <c r="AS16" s="18">
        <f>16004+399</f>
        <v>16403</v>
      </c>
      <c r="AT16" s="18">
        <f>16914+554</f>
        <v>17468</v>
      </c>
      <c r="AU16" s="18">
        <f>18291+559</f>
        <v>18850</v>
      </c>
      <c r="AV16" s="18">
        <f>20591+792</f>
        <v>21383</v>
      </c>
      <c r="AW16" s="16">
        <v>24678</v>
      </c>
      <c r="AX16" s="16">
        <v>25498</v>
      </c>
      <c r="AY16" s="16">
        <v>30602</v>
      </c>
      <c r="AZ16" s="18" t="s">
        <v>29</v>
      </c>
      <c r="BA16" s="16">
        <v>33941</v>
      </c>
      <c r="BB16" s="16">
        <v>50436</v>
      </c>
      <c r="BC16" s="16">
        <v>56174</v>
      </c>
      <c r="BD16" s="16">
        <v>62318</v>
      </c>
      <c r="BE16" s="16">
        <v>67337</v>
      </c>
      <c r="BF16" s="16">
        <v>70904</v>
      </c>
      <c r="BG16" s="16">
        <v>67607</v>
      </c>
      <c r="BH16" s="16">
        <v>49200</v>
      </c>
      <c r="BI16" s="16">
        <v>41156</v>
      </c>
      <c r="BJ16" s="18" t="s">
        <v>29</v>
      </c>
      <c r="BK16" s="16">
        <v>52902</v>
      </c>
      <c r="BL16" s="19">
        <v>60412</v>
      </c>
      <c r="BM16" s="19">
        <v>67919</v>
      </c>
      <c r="BN16" s="19">
        <v>78100</v>
      </c>
      <c r="BO16" s="19">
        <v>98914</v>
      </c>
      <c r="BP16" s="19">
        <v>112546</v>
      </c>
      <c r="BQ16" s="19">
        <v>105328</v>
      </c>
      <c r="BR16" s="19">
        <v>87548</v>
      </c>
      <c r="BS16" s="19">
        <v>91788</v>
      </c>
      <c r="BT16" s="19">
        <v>98552</v>
      </c>
      <c r="BU16" s="8">
        <v>107184</v>
      </c>
      <c r="BV16" s="8">
        <v>119319</v>
      </c>
      <c r="BW16" s="8">
        <v>118830</v>
      </c>
      <c r="BX16" s="8">
        <v>122817</v>
      </c>
      <c r="BY16" s="8">
        <v>119679</v>
      </c>
      <c r="BZ16" s="8">
        <v>105297</v>
      </c>
    </row>
    <row r="17" spans="1:78">
      <c r="A17" s="18" t="s">
        <v>30</v>
      </c>
      <c r="B17" s="15">
        <v>9652</v>
      </c>
      <c r="C17" s="8">
        <v>13648</v>
      </c>
      <c r="D17" s="8">
        <v>16429</v>
      </c>
      <c r="E17" s="8">
        <v>19675</v>
      </c>
      <c r="F17" s="8">
        <v>22552</v>
      </c>
      <c r="G17" s="8">
        <v>23597</v>
      </c>
      <c r="H17" s="8">
        <v>22349</v>
      </c>
      <c r="I17" s="8">
        <v>22374</v>
      </c>
      <c r="J17" s="8">
        <v>14830</v>
      </c>
      <c r="K17" s="8">
        <v>21615</v>
      </c>
      <c r="L17" s="8">
        <v>21896</v>
      </c>
      <c r="M17" s="8">
        <v>24629</v>
      </c>
      <c r="N17" s="18" t="s">
        <v>30</v>
      </c>
      <c r="O17" s="8">
        <v>22590</v>
      </c>
      <c r="P17" s="8">
        <v>19538</v>
      </c>
      <c r="Q17" s="8">
        <v>19393</v>
      </c>
      <c r="R17" s="8">
        <v>18507</v>
      </c>
      <c r="S17" s="8">
        <v>9883</v>
      </c>
      <c r="T17" s="8">
        <v>12719</v>
      </c>
      <c r="U17" s="8">
        <v>13869</v>
      </c>
      <c r="V17" s="16">
        <v>15449</v>
      </c>
      <c r="W17" s="16">
        <v>16594</v>
      </c>
      <c r="X17" s="16">
        <v>17674</v>
      </c>
      <c r="Y17" s="16">
        <v>17358</v>
      </c>
      <c r="Z17" s="16">
        <v>18747</v>
      </c>
      <c r="AA17" s="18" t="s">
        <v>30</v>
      </c>
      <c r="AB17" s="16">
        <v>20428</v>
      </c>
      <c r="AC17" s="16">
        <v>21136</v>
      </c>
      <c r="AD17" s="16">
        <v>23449</v>
      </c>
      <c r="AE17" s="16">
        <v>25155</v>
      </c>
      <c r="AF17" s="16">
        <v>26132</v>
      </c>
      <c r="AG17" s="16">
        <v>26633</v>
      </c>
      <c r="AH17" s="16">
        <v>27045</v>
      </c>
      <c r="AI17" s="16">
        <v>26318</v>
      </c>
      <c r="AJ17" s="16">
        <v>28841</v>
      </c>
      <c r="AK17" s="16">
        <v>28698</v>
      </c>
      <c r="AL17" s="16">
        <v>26991</v>
      </c>
      <c r="AM17" s="8">
        <v>23093</v>
      </c>
      <c r="AN17" s="18" t="s">
        <v>30</v>
      </c>
      <c r="AO17" s="16">
        <v>27248</v>
      </c>
      <c r="AP17" s="8">
        <v>26035</v>
      </c>
      <c r="AQ17" s="16">
        <v>24578</v>
      </c>
      <c r="AR17" s="16">
        <v>26168</v>
      </c>
      <c r="AS17" s="18">
        <v>29512</v>
      </c>
      <c r="AT17" s="18">
        <v>27827</v>
      </c>
      <c r="AU17" s="18">
        <v>28753</v>
      </c>
      <c r="AV17" s="18">
        <v>32974</v>
      </c>
      <c r="AW17" s="16">
        <v>36779</v>
      </c>
      <c r="AX17" s="16">
        <v>34875</v>
      </c>
      <c r="AY17" s="16">
        <v>38087</v>
      </c>
      <c r="AZ17" s="18" t="s">
        <v>30</v>
      </c>
      <c r="BA17" s="16">
        <v>38019</v>
      </c>
      <c r="BB17" s="16">
        <v>56240</v>
      </c>
      <c r="BC17" s="16">
        <v>58430</v>
      </c>
      <c r="BD17" s="16">
        <v>69077</v>
      </c>
      <c r="BE17" s="16">
        <v>76205</v>
      </c>
      <c r="BF17" s="16">
        <v>60253</v>
      </c>
      <c r="BG17" s="16">
        <v>36127</v>
      </c>
      <c r="BH17" s="16">
        <v>47728</v>
      </c>
      <c r="BI17" s="16">
        <v>54329</v>
      </c>
      <c r="BJ17" s="18" t="s">
        <v>30</v>
      </c>
      <c r="BK17" s="16">
        <v>64593</v>
      </c>
      <c r="BL17" s="19">
        <v>74633</v>
      </c>
      <c r="BM17" s="19">
        <v>77071</v>
      </c>
      <c r="BN17" s="19">
        <v>84489</v>
      </c>
      <c r="BO17" s="19">
        <v>99703</v>
      </c>
      <c r="BP17" s="19">
        <v>107631</v>
      </c>
      <c r="BQ17" s="19">
        <v>96182</v>
      </c>
      <c r="BR17" s="19">
        <v>32950</v>
      </c>
      <c r="BS17" s="19">
        <v>46609</v>
      </c>
      <c r="BT17" s="19">
        <v>61301</v>
      </c>
      <c r="BU17" s="8">
        <v>77993</v>
      </c>
      <c r="BV17" s="8">
        <v>99577</v>
      </c>
      <c r="BW17" s="8">
        <v>112883</v>
      </c>
      <c r="BX17" s="8">
        <v>127564</v>
      </c>
      <c r="BY17" s="8">
        <v>149888</v>
      </c>
      <c r="BZ17" s="8">
        <v>134916</v>
      </c>
    </row>
    <row r="18" spans="1:78">
      <c r="A18" s="18" t="s">
        <v>31</v>
      </c>
      <c r="B18" s="15">
        <v>7209</v>
      </c>
      <c r="C18" s="8">
        <v>8521</v>
      </c>
      <c r="D18" s="8">
        <v>9565</v>
      </c>
      <c r="E18" s="8">
        <v>10954</v>
      </c>
      <c r="F18" s="8">
        <v>12546</v>
      </c>
      <c r="G18" s="8">
        <v>12090</v>
      </c>
      <c r="H18" s="8">
        <v>12327</v>
      </c>
      <c r="I18" s="8">
        <v>10924</v>
      </c>
      <c r="J18" s="8">
        <v>8569</v>
      </c>
      <c r="K18" s="8">
        <v>7360</v>
      </c>
      <c r="L18" s="8">
        <v>12211</v>
      </c>
      <c r="M18" s="8">
        <v>12646</v>
      </c>
      <c r="N18" s="18" t="s">
        <v>31</v>
      </c>
      <c r="O18" s="8">
        <v>23156</v>
      </c>
      <c r="P18" s="8">
        <v>9496</v>
      </c>
      <c r="Q18" s="8">
        <v>8597</v>
      </c>
      <c r="R18" s="8">
        <v>14279</v>
      </c>
      <c r="S18" s="8">
        <v>8571</v>
      </c>
      <c r="T18" s="8">
        <v>9370</v>
      </c>
      <c r="U18" s="8">
        <v>8906</v>
      </c>
      <c r="V18" s="16">
        <v>9066</v>
      </c>
      <c r="W18" s="16">
        <v>9380</v>
      </c>
      <c r="X18" s="16">
        <v>8000</v>
      </c>
      <c r="Y18" s="16">
        <v>6640</v>
      </c>
      <c r="Z18" s="16">
        <v>7397</v>
      </c>
      <c r="AA18" s="18" t="s">
        <v>31</v>
      </c>
      <c r="AB18" s="16">
        <v>7947</v>
      </c>
      <c r="AC18" s="16">
        <v>7486</v>
      </c>
      <c r="AD18" s="16">
        <v>8564</v>
      </c>
      <c r="AE18" s="16">
        <v>9506</v>
      </c>
      <c r="AF18" s="16">
        <v>8696</v>
      </c>
      <c r="AG18" s="16">
        <v>8826</v>
      </c>
      <c r="AH18" s="16">
        <v>9011</v>
      </c>
      <c r="AI18" s="16">
        <v>9300</v>
      </c>
      <c r="AJ18" s="16">
        <v>9721</v>
      </c>
      <c r="AK18" s="16">
        <v>9094</v>
      </c>
      <c r="AL18" s="16">
        <v>7616</v>
      </c>
      <c r="AM18" s="16">
        <v>7912</v>
      </c>
      <c r="AN18" s="18" t="s">
        <v>31</v>
      </c>
      <c r="AO18" s="16">
        <v>7540</v>
      </c>
      <c r="AP18" s="16">
        <v>5832</v>
      </c>
      <c r="AQ18" s="16">
        <v>6740</v>
      </c>
      <c r="AR18" s="16">
        <v>6739</v>
      </c>
      <c r="AS18" s="18">
        <v>7483</v>
      </c>
      <c r="AT18" s="18">
        <v>8006</v>
      </c>
      <c r="AU18" s="18">
        <v>8071</v>
      </c>
      <c r="AV18" s="18">
        <v>9027</v>
      </c>
      <c r="AW18" s="16">
        <v>9481</v>
      </c>
      <c r="AX18" s="16">
        <v>10323</v>
      </c>
      <c r="AY18" s="16">
        <v>13916</v>
      </c>
      <c r="AZ18" s="18" t="s">
        <v>31</v>
      </c>
      <c r="BA18" s="16">
        <v>14449</v>
      </c>
      <c r="BB18" s="16">
        <v>22122</v>
      </c>
      <c r="BC18" s="16">
        <v>24987</v>
      </c>
      <c r="BD18" s="16">
        <v>28545</v>
      </c>
      <c r="BE18" s="16">
        <v>33473</v>
      </c>
      <c r="BF18" s="16">
        <v>29474</v>
      </c>
      <c r="BG18" s="16">
        <v>17901</v>
      </c>
      <c r="BH18" s="16">
        <v>16079</v>
      </c>
      <c r="BI18" s="16">
        <v>19427</v>
      </c>
      <c r="BJ18" s="18" t="s">
        <v>31</v>
      </c>
      <c r="BK18" s="16">
        <v>27308</v>
      </c>
      <c r="BL18" s="19">
        <v>32725</v>
      </c>
      <c r="BM18" s="19">
        <v>33580</v>
      </c>
      <c r="BN18" s="19">
        <v>40487</v>
      </c>
      <c r="BO18" s="19">
        <v>48648</v>
      </c>
      <c r="BP18" s="19">
        <v>57563</v>
      </c>
      <c r="BQ18" s="19">
        <v>54834</v>
      </c>
      <c r="BR18" s="19">
        <v>21895</v>
      </c>
      <c r="BS18" s="19">
        <v>36243</v>
      </c>
      <c r="BT18" s="19">
        <v>48632</v>
      </c>
      <c r="BU18" s="8">
        <v>61262</v>
      </c>
      <c r="BV18" s="8">
        <v>77614</v>
      </c>
      <c r="BW18" s="8">
        <v>89768</v>
      </c>
      <c r="BX18" s="8">
        <v>103171</v>
      </c>
      <c r="BY18" s="8">
        <v>109705</v>
      </c>
      <c r="BZ18" s="8">
        <v>103457</v>
      </c>
    </row>
    <row r="19" spans="1:78">
      <c r="A19" s="18" t="s">
        <v>32</v>
      </c>
      <c r="B19" s="15">
        <v>11048</v>
      </c>
      <c r="C19" s="8">
        <v>17537</v>
      </c>
      <c r="D19" s="8">
        <v>20294</v>
      </c>
      <c r="E19" s="8">
        <v>22881</v>
      </c>
      <c r="F19" s="8">
        <v>19658</v>
      </c>
      <c r="G19" s="8">
        <v>19772</v>
      </c>
      <c r="H19" s="8">
        <v>19772</v>
      </c>
      <c r="I19" s="8">
        <v>18985</v>
      </c>
      <c r="J19" s="8">
        <v>76510</v>
      </c>
      <c r="K19" s="8">
        <v>21099</v>
      </c>
      <c r="L19" s="8">
        <v>21146</v>
      </c>
      <c r="M19" s="8">
        <v>23098</v>
      </c>
      <c r="N19" s="18" t="s">
        <v>32</v>
      </c>
      <c r="O19" s="8">
        <v>12304</v>
      </c>
      <c r="P19" s="8">
        <v>19420</v>
      </c>
      <c r="Q19" s="8">
        <v>19038</v>
      </c>
      <c r="R19" s="8">
        <v>18024</v>
      </c>
      <c r="S19" s="8">
        <v>15533</v>
      </c>
      <c r="T19" s="8">
        <v>18385</v>
      </c>
      <c r="U19" s="8">
        <v>17529</v>
      </c>
      <c r="V19" s="16">
        <v>19256</v>
      </c>
      <c r="W19" s="16">
        <v>19683</v>
      </c>
      <c r="X19" s="16">
        <v>21454</v>
      </c>
      <c r="Y19" s="16">
        <v>16130</v>
      </c>
      <c r="Z19" s="16">
        <v>16898</v>
      </c>
      <c r="AA19" s="18" t="s">
        <v>32</v>
      </c>
      <c r="AB19" s="16">
        <v>18312</v>
      </c>
      <c r="AC19" s="16">
        <v>16730</v>
      </c>
      <c r="AD19" s="16">
        <v>19393</v>
      </c>
      <c r="AE19" s="16">
        <v>20038</v>
      </c>
      <c r="AF19" s="16">
        <v>20241</v>
      </c>
      <c r="AG19" s="16">
        <v>20849</v>
      </c>
      <c r="AH19" s="16">
        <v>23729</v>
      </c>
      <c r="AI19" s="16">
        <v>24702</v>
      </c>
      <c r="AJ19" s="16">
        <v>27257</v>
      </c>
      <c r="AK19" s="16">
        <v>27453</v>
      </c>
      <c r="AL19" s="16">
        <v>27221</v>
      </c>
      <c r="AM19" s="16">
        <v>29659</v>
      </c>
      <c r="AN19" s="18" t="s">
        <v>32</v>
      </c>
      <c r="AO19" s="16">
        <v>33466</v>
      </c>
      <c r="AP19" s="16">
        <v>29832</v>
      </c>
      <c r="AQ19" s="16">
        <v>26812</v>
      </c>
      <c r="AR19" s="16">
        <v>22363</v>
      </c>
      <c r="AS19" s="18">
        <v>25457</v>
      </c>
      <c r="AT19" s="18">
        <v>24444</v>
      </c>
      <c r="AU19" s="18">
        <v>26065</v>
      </c>
      <c r="AV19" s="18">
        <v>27653</v>
      </c>
      <c r="AW19" s="16">
        <v>28633</v>
      </c>
      <c r="AX19" s="16">
        <v>31094</v>
      </c>
      <c r="AY19" s="16">
        <v>30782</v>
      </c>
      <c r="AZ19" s="18" t="s">
        <v>32</v>
      </c>
      <c r="BA19" s="16">
        <v>34457</v>
      </c>
      <c r="BB19" s="16">
        <v>43960</v>
      </c>
      <c r="BC19" s="16">
        <v>40525</v>
      </c>
      <c r="BD19" s="16">
        <v>48391</v>
      </c>
      <c r="BE19" s="16">
        <v>54861</v>
      </c>
      <c r="BF19" s="16">
        <v>52844</v>
      </c>
      <c r="BG19" s="16">
        <v>33744</v>
      </c>
      <c r="BH19" s="16">
        <v>31584</v>
      </c>
      <c r="BI19" s="16">
        <v>36767</v>
      </c>
      <c r="BJ19" s="18" t="s">
        <v>32</v>
      </c>
      <c r="BK19" s="16">
        <v>43245</v>
      </c>
      <c r="BL19" s="19">
        <v>49350</v>
      </c>
      <c r="BM19" s="19">
        <v>43808</v>
      </c>
      <c r="BN19" s="19">
        <v>50069</v>
      </c>
      <c r="BO19" s="19">
        <v>63688</v>
      </c>
      <c r="BP19" s="19">
        <v>74022</v>
      </c>
      <c r="BQ19" s="19">
        <v>69071</v>
      </c>
      <c r="BR19" s="19">
        <v>17232</v>
      </c>
      <c r="BS19" s="19">
        <v>25865</v>
      </c>
      <c r="BT19" s="19">
        <v>36013</v>
      </c>
      <c r="BU19" s="8">
        <v>48501</v>
      </c>
      <c r="BV19" s="8">
        <v>62441</v>
      </c>
      <c r="BW19" s="8">
        <v>75234</v>
      </c>
      <c r="BX19" s="8">
        <v>94023</v>
      </c>
      <c r="BY19" s="8">
        <v>109320</v>
      </c>
      <c r="BZ19" s="8">
        <v>112247</v>
      </c>
    </row>
    <row r="20" spans="1:78">
      <c r="A20" s="18" t="s">
        <v>33</v>
      </c>
      <c r="B20" s="15">
        <v>3292</v>
      </c>
      <c r="C20" s="8">
        <v>3901</v>
      </c>
      <c r="D20" s="8">
        <v>4291</v>
      </c>
      <c r="E20" s="8">
        <v>3994</v>
      </c>
      <c r="F20" s="8">
        <v>4308</v>
      </c>
      <c r="G20" s="8">
        <v>4910</v>
      </c>
      <c r="H20" s="8">
        <v>10097</v>
      </c>
      <c r="I20" s="8">
        <v>9226</v>
      </c>
      <c r="J20" s="8">
        <v>9076</v>
      </c>
      <c r="K20" s="8">
        <v>8571</v>
      </c>
      <c r="L20" s="8">
        <v>10591</v>
      </c>
      <c r="M20" s="8">
        <v>12247</v>
      </c>
      <c r="N20" s="18" t="s">
        <v>33</v>
      </c>
      <c r="O20" s="8">
        <v>39347</v>
      </c>
      <c r="P20" s="8">
        <v>12283</v>
      </c>
      <c r="Q20" s="8">
        <v>11107</v>
      </c>
      <c r="R20" s="8">
        <v>9119</v>
      </c>
      <c r="S20" s="8">
        <v>6943</v>
      </c>
      <c r="T20" s="8">
        <v>7588</v>
      </c>
      <c r="U20" s="8">
        <v>6126</v>
      </c>
      <c r="V20" s="16">
        <v>5872</v>
      </c>
      <c r="W20" s="16">
        <v>5773</v>
      </c>
      <c r="X20" s="16">
        <v>5149</v>
      </c>
      <c r="Y20" s="16">
        <v>5431</v>
      </c>
      <c r="Z20" s="16">
        <v>5377</v>
      </c>
      <c r="AA20" s="18" t="s">
        <v>33</v>
      </c>
      <c r="AB20" s="16">
        <v>5084</v>
      </c>
      <c r="AC20" s="16">
        <v>5433</v>
      </c>
      <c r="AD20" s="16">
        <v>5597</v>
      </c>
      <c r="AE20" s="16">
        <v>5762</v>
      </c>
      <c r="AF20" s="16">
        <v>5559</v>
      </c>
      <c r="AG20" s="16">
        <v>5304</v>
      </c>
      <c r="AH20" s="16">
        <v>5569</v>
      </c>
      <c r="AI20" s="16">
        <v>5889</v>
      </c>
      <c r="AJ20" s="16">
        <v>6398</v>
      </c>
      <c r="AK20" s="16">
        <v>6223</v>
      </c>
      <c r="AL20" s="16">
        <v>4962</v>
      </c>
      <c r="AM20" s="16">
        <v>4076</v>
      </c>
      <c r="AN20" s="18" t="s">
        <v>33</v>
      </c>
      <c r="AO20" s="16">
        <v>3647</v>
      </c>
      <c r="AP20" s="16">
        <v>3890</v>
      </c>
      <c r="AQ20" s="16">
        <v>4194</v>
      </c>
      <c r="AR20" s="16">
        <v>4374</v>
      </c>
      <c r="AS20" s="18">
        <v>5053</v>
      </c>
      <c r="AT20" s="18">
        <v>5765</v>
      </c>
      <c r="AU20" s="18">
        <v>5869</v>
      </c>
      <c r="AV20" s="18">
        <v>6914</v>
      </c>
      <c r="AW20" s="16">
        <v>7545</v>
      </c>
      <c r="AX20" s="16">
        <v>8587</v>
      </c>
      <c r="AY20" s="16">
        <v>10505</v>
      </c>
      <c r="AZ20" s="18" t="s">
        <v>33</v>
      </c>
      <c r="BA20" s="16">
        <v>12321</v>
      </c>
      <c r="BB20" s="16">
        <v>20099</v>
      </c>
      <c r="BC20" s="16">
        <v>23173</v>
      </c>
      <c r="BD20" s="16">
        <v>26110</v>
      </c>
      <c r="BE20" s="16">
        <v>28191</v>
      </c>
      <c r="BF20" s="16">
        <v>31093</v>
      </c>
      <c r="BG20" s="16">
        <v>31564</v>
      </c>
      <c r="BH20" s="16">
        <v>28725</v>
      </c>
      <c r="BI20" s="16">
        <v>29038</v>
      </c>
      <c r="BJ20" s="18" t="s">
        <v>33</v>
      </c>
      <c r="BK20" s="16">
        <v>42712</v>
      </c>
      <c r="BL20" s="19">
        <v>50615</v>
      </c>
      <c r="BM20" s="19">
        <v>55275</v>
      </c>
      <c r="BN20" s="19">
        <v>64467</v>
      </c>
      <c r="BO20" s="19">
        <v>78811</v>
      </c>
      <c r="BP20" s="19">
        <v>92399</v>
      </c>
      <c r="BQ20" s="19">
        <v>93430</v>
      </c>
      <c r="BR20" s="19">
        <v>55858</v>
      </c>
      <c r="BS20" s="19">
        <v>72431</v>
      </c>
      <c r="BT20" s="19">
        <v>84365</v>
      </c>
      <c r="BU20" s="8">
        <v>95731</v>
      </c>
      <c r="BV20" s="8">
        <v>106048</v>
      </c>
      <c r="BW20" s="8">
        <v>108643</v>
      </c>
      <c r="BX20" s="8">
        <v>121405</v>
      </c>
      <c r="BY20" s="8">
        <v>117049</v>
      </c>
      <c r="BZ20" s="8">
        <v>114733</v>
      </c>
    </row>
    <row r="21" spans="1:78">
      <c r="A21" s="18" t="s">
        <v>34</v>
      </c>
      <c r="B21" s="15">
        <v>17561</v>
      </c>
      <c r="C21" s="8">
        <v>19347</v>
      </c>
      <c r="D21" s="8">
        <v>20000</v>
      </c>
      <c r="E21" s="8">
        <v>22198</v>
      </c>
      <c r="F21" s="8">
        <v>24568</v>
      </c>
      <c r="G21" s="8">
        <v>24893</v>
      </c>
      <c r="H21" s="8">
        <v>26346</v>
      </c>
      <c r="I21" s="8">
        <v>25604</v>
      </c>
      <c r="J21" s="8">
        <v>23152</v>
      </c>
      <c r="K21" s="8">
        <v>23616</v>
      </c>
      <c r="L21" s="8">
        <v>24734</v>
      </c>
      <c r="M21" s="8">
        <v>25678</v>
      </c>
      <c r="N21" s="18" t="s">
        <v>34</v>
      </c>
      <c r="O21" s="8">
        <v>25693</v>
      </c>
      <c r="P21" s="8">
        <v>25240</v>
      </c>
      <c r="Q21" s="8">
        <v>22677</v>
      </c>
      <c r="R21" s="8">
        <v>20475</v>
      </c>
      <c r="S21" s="8">
        <v>17423</v>
      </c>
      <c r="T21" s="8">
        <v>15369</v>
      </c>
      <c r="U21" s="8">
        <v>13001</v>
      </c>
      <c r="V21" s="16">
        <v>13475</v>
      </c>
      <c r="W21" s="16">
        <v>14209</v>
      </c>
      <c r="X21" s="16">
        <v>13976</v>
      </c>
      <c r="Y21" s="16">
        <v>13657</v>
      </c>
      <c r="Z21" s="16">
        <v>13342</v>
      </c>
      <c r="AA21" s="18" t="s">
        <v>34</v>
      </c>
      <c r="AB21" s="16">
        <v>13715</v>
      </c>
      <c r="AC21" s="16">
        <v>13427</v>
      </c>
      <c r="AD21" s="16">
        <v>12812</v>
      </c>
      <c r="AE21" s="16">
        <v>13915</v>
      </c>
      <c r="AF21" s="16">
        <v>14204</v>
      </c>
      <c r="AG21" s="16">
        <v>14394</v>
      </c>
      <c r="AH21" s="16">
        <v>14441</v>
      </c>
      <c r="AI21" s="16">
        <v>15445</v>
      </c>
      <c r="AJ21" s="16">
        <v>16135</v>
      </c>
      <c r="AK21" s="16">
        <v>16466</v>
      </c>
      <c r="AL21" s="16">
        <v>15833</v>
      </c>
      <c r="AM21" s="16">
        <v>15968</v>
      </c>
      <c r="AN21" s="18" t="s">
        <v>34</v>
      </c>
      <c r="AO21" s="16">
        <v>16510</v>
      </c>
      <c r="AP21" s="16">
        <v>15016</v>
      </c>
      <c r="AQ21" s="16">
        <v>12657</v>
      </c>
      <c r="AR21" s="16">
        <v>12961</v>
      </c>
      <c r="AS21" s="18">
        <v>13816</v>
      </c>
      <c r="AT21" s="18">
        <v>14626</v>
      </c>
      <c r="AU21" s="18">
        <v>15393</v>
      </c>
      <c r="AV21" s="18">
        <v>17254</v>
      </c>
      <c r="AW21" s="16">
        <v>18258</v>
      </c>
      <c r="AX21" s="16">
        <v>19460</v>
      </c>
      <c r="AY21" s="16">
        <v>23502</v>
      </c>
      <c r="AZ21" s="18" t="s">
        <v>34</v>
      </c>
      <c r="BA21" s="16">
        <v>26891</v>
      </c>
      <c r="BB21" s="16">
        <v>38773</v>
      </c>
      <c r="BC21" s="16">
        <v>42021</v>
      </c>
      <c r="BD21" s="16">
        <v>48310</v>
      </c>
      <c r="BE21" s="16">
        <v>55747</v>
      </c>
      <c r="BF21" s="16">
        <v>54689</v>
      </c>
      <c r="BG21" s="16">
        <v>43885</v>
      </c>
      <c r="BH21" s="16">
        <v>36471</v>
      </c>
      <c r="BI21" s="16">
        <v>35581</v>
      </c>
      <c r="BJ21" s="18" t="s">
        <v>34</v>
      </c>
      <c r="BK21" s="16">
        <v>48403</v>
      </c>
      <c r="BL21" s="19">
        <v>56141</v>
      </c>
      <c r="BM21" s="19">
        <v>59559</v>
      </c>
      <c r="BN21" s="19">
        <v>70585</v>
      </c>
      <c r="BO21" s="19">
        <v>87227</v>
      </c>
      <c r="BP21" s="19">
        <v>102020</v>
      </c>
      <c r="BQ21" s="19">
        <v>94998</v>
      </c>
      <c r="BR21" s="19">
        <v>65070</v>
      </c>
      <c r="BS21" s="19">
        <v>79570</v>
      </c>
      <c r="BT21" s="19">
        <v>95639</v>
      </c>
      <c r="BU21" s="8">
        <v>111215</v>
      </c>
      <c r="BV21" s="8">
        <v>131457</v>
      </c>
      <c r="BW21" s="8">
        <v>134883</v>
      </c>
      <c r="BX21" s="8">
        <v>150749</v>
      </c>
      <c r="BY21" s="8">
        <v>152372</v>
      </c>
      <c r="BZ21" s="8">
        <v>141227</v>
      </c>
    </row>
    <row r="22" spans="1:78">
      <c r="A22" s="18" t="s">
        <v>35</v>
      </c>
      <c r="B22" s="15">
        <v>5577</v>
      </c>
      <c r="C22" s="8">
        <v>6455</v>
      </c>
      <c r="D22" s="8">
        <v>7149</v>
      </c>
      <c r="E22" s="8">
        <v>6881</v>
      </c>
      <c r="F22" s="8">
        <v>7402</v>
      </c>
      <c r="G22" s="8">
        <v>7673</v>
      </c>
      <c r="H22" s="8">
        <v>7845</v>
      </c>
      <c r="I22" s="8">
        <v>8652</v>
      </c>
      <c r="J22" s="8">
        <v>9297</v>
      </c>
      <c r="K22" s="8">
        <v>9494</v>
      </c>
      <c r="L22" s="8">
        <v>11436</v>
      </c>
      <c r="M22" s="8">
        <v>16462</v>
      </c>
      <c r="N22" s="18" t="s">
        <v>35</v>
      </c>
      <c r="O22" s="8">
        <v>10462</v>
      </c>
      <c r="P22" s="8">
        <v>13584</v>
      </c>
      <c r="Q22" s="8">
        <v>12344</v>
      </c>
      <c r="R22" s="8">
        <v>11684</v>
      </c>
      <c r="S22" s="8">
        <v>10264</v>
      </c>
      <c r="T22" s="8">
        <v>11163</v>
      </c>
      <c r="U22" s="8">
        <v>10278</v>
      </c>
      <c r="V22" s="16">
        <v>10483</v>
      </c>
      <c r="W22" s="16">
        <v>10536</v>
      </c>
      <c r="X22" s="16">
        <v>11628</v>
      </c>
      <c r="Y22" s="16">
        <v>10330</v>
      </c>
      <c r="Z22" s="16">
        <v>11314</v>
      </c>
      <c r="AA22" s="18" t="s">
        <v>35</v>
      </c>
      <c r="AB22" s="16">
        <v>10805</v>
      </c>
      <c r="AC22" s="16">
        <v>11455</v>
      </c>
      <c r="AD22" s="16">
        <v>12263</v>
      </c>
      <c r="AE22" s="16">
        <v>12797</v>
      </c>
      <c r="AF22" s="16">
        <v>13358</v>
      </c>
      <c r="AG22" s="16">
        <v>14839</v>
      </c>
      <c r="AH22" s="16">
        <v>13593</v>
      </c>
      <c r="AI22" s="16">
        <v>13486</v>
      </c>
      <c r="AJ22" s="16">
        <v>14556</v>
      </c>
      <c r="AK22" s="16">
        <v>14179</v>
      </c>
      <c r="AL22" s="16">
        <v>13946</v>
      </c>
      <c r="AM22" s="16">
        <v>13366</v>
      </c>
      <c r="AN22" s="18" t="s">
        <v>35</v>
      </c>
      <c r="AO22" s="16">
        <v>12971</v>
      </c>
      <c r="AP22" s="16">
        <v>10448</v>
      </c>
      <c r="AQ22" s="16">
        <v>11523</v>
      </c>
      <c r="AR22" s="16">
        <v>11027</v>
      </c>
      <c r="AS22" s="18">
        <v>11589</v>
      </c>
      <c r="AT22" s="18">
        <v>11295</v>
      </c>
      <c r="AU22" s="18">
        <v>9960</v>
      </c>
      <c r="AV22" s="18">
        <v>11092</v>
      </c>
      <c r="AW22" s="16">
        <v>12376</v>
      </c>
      <c r="AX22" s="16">
        <v>12059</v>
      </c>
      <c r="AY22" s="16">
        <v>10373</v>
      </c>
      <c r="AZ22" s="18" t="s">
        <v>35</v>
      </c>
      <c r="BA22" s="16">
        <v>12147</v>
      </c>
      <c r="BB22" s="16">
        <v>22789</v>
      </c>
      <c r="BC22" s="16">
        <v>23570</v>
      </c>
      <c r="BD22" s="16">
        <v>26934</v>
      </c>
      <c r="BE22" s="16">
        <v>32567</v>
      </c>
      <c r="BF22" s="16">
        <v>37084</v>
      </c>
      <c r="BG22" s="16">
        <v>30460</v>
      </c>
      <c r="BH22" s="16">
        <v>30292</v>
      </c>
      <c r="BI22" s="16">
        <v>27810</v>
      </c>
      <c r="BJ22" s="18" t="s">
        <v>35</v>
      </c>
      <c r="BK22" s="16">
        <v>34555</v>
      </c>
      <c r="BL22" s="19">
        <v>39548</v>
      </c>
      <c r="BM22" s="19">
        <v>41706</v>
      </c>
      <c r="BN22" s="19">
        <v>47259</v>
      </c>
      <c r="BO22" s="19">
        <v>58150</v>
      </c>
      <c r="BP22" s="19">
        <v>67597</v>
      </c>
      <c r="BQ22" s="19">
        <v>76157</v>
      </c>
      <c r="BR22" s="19">
        <v>35576</v>
      </c>
      <c r="BS22" s="19">
        <v>43956</v>
      </c>
      <c r="BT22" s="19">
        <v>51722</v>
      </c>
      <c r="BU22" s="8">
        <v>57687</v>
      </c>
      <c r="BV22" s="8">
        <v>66747</v>
      </c>
      <c r="BW22" s="8">
        <v>72622</v>
      </c>
      <c r="BX22" s="8">
        <v>81837</v>
      </c>
      <c r="BY22" s="8">
        <v>89752</v>
      </c>
      <c r="BZ22" s="8">
        <v>81915</v>
      </c>
    </row>
    <row r="23" spans="1:78">
      <c r="A23" s="18" t="s">
        <v>36</v>
      </c>
      <c r="B23" s="15">
        <v>4782</v>
      </c>
      <c r="C23" s="8">
        <v>5824</v>
      </c>
      <c r="D23" s="8">
        <v>7103</v>
      </c>
      <c r="E23" s="8">
        <v>6846</v>
      </c>
      <c r="F23" s="8">
        <v>8088</v>
      </c>
      <c r="G23" s="8">
        <v>8814</v>
      </c>
      <c r="H23" s="8">
        <v>9729</v>
      </c>
      <c r="I23" s="8">
        <v>10824</v>
      </c>
      <c r="J23" s="8">
        <v>11622</v>
      </c>
      <c r="K23" s="8">
        <v>11673</v>
      </c>
      <c r="L23" s="8">
        <v>12460</v>
      </c>
      <c r="M23" s="8">
        <v>15360</v>
      </c>
      <c r="N23" s="18" t="s">
        <v>36</v>
      </c>
      <c r="O23" s="8">
        <v>1456</v>
      </c>
      <c r="P23" s="8">
        <v>12612</v>
      </c>
      <c r="Q23" s="8">
        <v>11974</v>
      </c>
      <c r="R23" s="8">
        <v>1334</v>
      </c>
      <c r="S23" s="8">
        <v>1379</v>
      </c>
      <c r="T23" s="8">
        <v>1884</v>
      </c>
      <c r="U23" s="8">
        <v>2334</v>
      </c>
      <c r="V23" s="16">
        <v>2750</v>
      </c>
      <c r="W23" s="16">
        <v>3023</v>
      </c>
      <c r="X23" s="16">
        <v>3777</v>
      </c>
      <c r="Y23" s="16">
        <v>4085</v>
      </c>
      <c r="Z23" s="16">
        <v>4675</v>
      </c>
      <c r="AA23" s="18" t="s">
        <v>36</v>
      </c>
      <c r="AB23" s="16">
        <v>4889</v>
      </c>
      <c r="AC23" s="16">
        <v>5251</v>
      </c>
      <c r="AD23" s="16">
        <v>5514</v>
      </c>
      <c r="AE23" s="16">
        <v>6118</v>
      </c>
      <c r="AF23" s="16">
        <v>6119</v>
      </c>
      <c r="AG23" s="16">
        <v>6416</v>
      </c>
      <c r="AH23" s="16">
        <v>7194</v>
      </c>
      <c r="AI23" s="16">
        <v>7327</v>
      </c>
      <c r="AJ23" s="16">
        <v>7186</v>
      </c>
      <c r="AK23" s="16">
        <v>6713</v>
      </c>
      <c r="AL23" s="16">
        <v>3843</v>
      </c>
      <c r="AM23" s="16">
        <v>4058</v>
      </c>
      <c r="AN23" s="18" t="s">
        <v>36</v>
      </c>
      <c r="AO23" s="16">
        <v>4846</v>
      </c>
      <c r="AP23" s="16">
        <v>5041</v>
      </c>
      <c r="AQ23" s="16">
        <v>5719</v>
      </c>
      <c r="AR23" s="16">
        <v>5654</v>
      </c>
      <c r="AS23" s="18">
        <v>5783</v>
      </c>
      <c r="AT23" s="18">
        <v>5947</v>
      </c>
      <c r="AU23" s="18">
        <v>5491</v>
      </c>
      <c r="AV23" s="18">
        <v>6340</v>
      </c>
      <c r="AW23" s="16">
        <v>7193</v>
      </c>
      <c r="AX23" s="16">
        <v>9052</v>
      </c>
      <c r="AY23" s="16">
        <v>11685</v>
      </c>
      <c r="AZ23" s="18" t="s">
        <v>36</v>
      </c>
      <c r="BA23" s="16">
        <v>14366</v>
      </c>
      <c r="BB23" s="16">
        <v>21429</v>
      </c>
      <c r="BC23" s="16">
        <v>22243</v>
      </c>
      <c r="BD23" s="16">
        <v>26886</v>
      </c>
      <c r="BE23" s="16">
        <v>31937</v>
      </c>
      <c r="BF23" s="16">
        <v>37515</v>
      </c>
      <c r="BG23" s="16">
        <v>25109</v>
      </c>
      <c r="BH23" s="16">
        <v>26495</v>
      </c>
      <c r="BI23" s="16">
        <v>29482</v>
      </c>
      <c r="BJ23" s="18" t="s">
        <v>36</v>
      </c>
      <c r="BK23" s="16">
        <v>31744</v>
      </c>
      <c r="BL23" s="19">
        <v>40412</v>
      </c>
      <c r="BM23" s="19">
        <v>50859</v>
      </c>
      <c r="BN23" s="19">
        <v>61369</v>
      </c>
      <c r="BO23" s="19">
        <v>78869</v>
      </c>
      <c r="BP23" s="19">
        <v>80855</v>
      </c>
      <c r="BQ23" s="19">
        <v>96519</v>
      </c>
      <c r="BR23" s="19">
        <v>57206</v>
      </c>
      <c r="BS23" s="19">
        <v>62557</v>
      </c>
      <c r="BT23" s="19">
        <v>72680</v>
      </c>
      <c r="BU23" s="8">
        <v>75304</v>
      </c>
      <c r="BV23" s="8">
        <v>85950</v>
      </c>
      <c r="BW23" s="8">
        <v>92388</v>
      </c>
      <c r="BX23" s="8">
        <v>105182</v>
      </c>
      <c r="BY23" s="8">
        <v>111147</v>
      </c>
      <c r="BZ23" s="8">
        <v>100278</v>
      </c>
    </row>
    <row r="24" spans="1:78" s="15" customFormat="1">
      <c r="A24" s="18" t="s">
        <v>37</v>
      </c>
      <c r="B24" s="15">
        <v>7913</v>
      </c>
      <c r="C24" s="8">
        <v>5472</v>
      </c>
      <c r="D24" s="8">
        <f>10368-5686</f>
        <v>4682</v>
      </c>
      <c r="E24" s="8">
        <f>11777-6950</f>
        <v>4827</v>
      </c>
      <c r="F24" s="8">
        <v>13459</v>
      </c>
      <c r="G24" s="8">
        <v>12980</v>
      </c>
      <c r="H24" s="8">
        <v>12503</v>
      </c>
      <c r="I24" s="8">
        <v>12875</v>
      </c>
      <c r="J24" s="15">
        <v>11168</v>
      </c>
      <c r="K24" s="8">
        <v>9607</v>
      </c>
      <c r="L24" s="15">
        <v>13589</v>
      </c>
      <c r="M24" s="8">
        <v>15364</v>
      </c>
      <c r="N24" s="18" t="s">
        <v>37</v>
      </c>
      <c r="O24" s="15">
        <v>26188</v>
      </c>
      <c r="P24" s="8">
        <v>13397</v>
      </c>
      <c r="Q24" s="8">
        <v>9649</v>
      </c>
      <c r="R24" s="15">
        <v>240</v>
      </c>
      <c r="S24" s="15">
        <v>118</v>
      </c>
      <c r="T24" s="15">
        <v>134</v>
      </c>
      <c r="U24" s="15">
        <v>96</v>
      </c>
      <c r="V24" s="20">
        <v>140</v>
      </c>
      <c r="W24" s="20">
        <v>216</v>
      </c>
      <c r="X24" s="20">
        <v>360</v>
      </c>
      <c r="Y24" s="20">
        <v>643</v>
      </c>
      <c r="Z24" s="20">
        <v>805</v>
      </c>
      <c r="AA24" s="18" t="s">
        <v>37</v>
      </c>
      <c r="AB24" s="20">
        <v>660</v>
      </c>
      <c r="AC24" s="20">
        <v>602</v>
      </c>
      <c r="AD24" s="20">
        <v>806</v>
      </c>
      <c r="AE24" s="20">
        <v>969</v>
      </c>
      <c r="AF24" s="20">
        <v>910</v>
      </c>
      <c r="AG24" s="20">
        <v>926</v>
      </c>
      <c r="AH24" s="20">
        <v>817</v>
      </c>
      <c r="AI24" s="20">
        <v>1107</v>
      </c>
      <c r="AJ24" s="20">
        <v>543</v>
      </c>
      <c r="AK24" s="20">
        <v>461</v>
      </c>
      <c r="AL24" s="20">
        <v>448</v>
      </c>
      <c r="AM24" s="16">
        <v>699</v>
      </c>
      <c r="AN24" s="18" t="s">
        <v>37</v>
      </c>
      <c r="AO24" s="20">
        <v>700</v>
      </c>
      <c r="AP24" s="16">
        <v>1056</v>
      </c>
      <c r="AQ24" s="20">
        <v>1704</v>
      </c>
      <c r="AR24" s="20">
        <v>2204</v>
      </c>
      <c r="AS24" s="18">
        <v>2295</v>
      </c>
      <c r="AT24" s="18">
        <v>3111</v>
      </c>
      <c r="AU24" s="18">
        <v>3947</v>
      </c>
      <c r="AV24" s="18">
        <f>6982+1078</f>
        <v>8060</v>
      </c>
      <c r="AW24" s="20">
        <v>10777</v>
      </c>
      <c r="AX24" s="20">
        <v>8720</v>
      </c>
      <c r="AY24" s="20">
        <v>10184</v>
      </c>
      <c r="AZ24" s="18" t="s">
        <v>37</v>
      </c>
      <c r="BA24" s="20">
        <v>13499</v>
      </c>
      <c r="BB24" s="20">
        <v>16135</v>
      </c>
      <c r="BC24" s="20">
        <v>10261</v>
      </c>
      <c r="BD24" s="20">
        <v>14062</v>
      </c>
      <c r="BE24" s="20">
        <v>12884</v>
      </c>
      <c r="BF24" s="20">
        <v>9466</v>
      </c>
      <c r="BG24" s="20">
        <v>10644</v>
      </c>
      <c r="BH24" s="20">
        <v>8062</v>
      </c>
      <c r="BI24" s="20">
        <v>10143</v>
      </c>
      <c r="BJ24" s="18" t="s">
        <v>37</v>
      </c>
      <c r="BK24" s="20">
        <v>14779</v>
      </c>
      <c r="BL24" s="18">
        <v>17955</v>
      </c>
      <c r="BM24" s="18">
        <v>19316</v>
      </c>
      <c r="BN24" s="18">
        <v>26064</v>
      </c>
      <c r="BO24" s="18">
        <v>41177</v>
      </c>
      <c r="BP24" s="18">
        <v>56160</v>
      </c>
      <c r="BQ24" s="18">
        <v>52352</v>
      </c>
      <c r="BR24" s="18">
        <v>25159</v>
      </c>
      <c r="BS24" s="18">
        <v>37800</v>
      </c>
      <c r="BT24" s="18">
        <v>58633</v>
      </c>
      <c r="BU24" s="15">
        <v>72661</v>
      </c>
      <c r="BV24" s="15">
        <v>91139</v>
      </c>
      <c r="BW24" s="15">
        <v>90426</v>
      </c>
      <c r="BX24" s="15">
        <v>110328</v>
      </c>
      <c r="BY24" s="15">
        <v>115444</v>
      </c>
      <c r="BZ24" s="15">
        <v>103565</v>
      </c>
    </row>
    <row r="25" spans="1:78" s="15" customFormat="1">
      <c r="A25" s="15" t="s">
        <v>18</v>
      </c>
      <c r="H25" s="8"/>
      <c r="K25" s="8"/>
      <c r="N25" s="15" t="s">
        <v>18</v>
      </c>
      <c r="P25" s="8">
        <v>1045</v>
      </c>
      <c r="Q25" s="8">
        <f>529-200</f>
        <v>329</v>
      </c>
      <c r="AA25" s="15" t="s">
        <v>18</v>
      </c>
      <c r="AM25" s="20"/>
      <c r="AN25" s="15" t="s">
        <v>18</v>
      </c>
      <c r="AZ25" s="15" t="s">
        <v>18</v>
      </c>
      <c r="BJ25" s="15" t="s">
        <v>18</v>
      </c>
    </row>
    <row r="26" spans="1:78" s="15" customFormat="1">
      <c r="A26" s="15" t="s">
        <v>16</v>
      </c>
      <c r="K26" s="8">
        <v>20210</v>
      </c>
      <c r="N26" s="15" t="s">
        <v>16</v>
      </c>
      <c r="AA26" s="15" t="s">
        <v>16</v>
      </c>
      <c r="AN26" s="15" t="s">
        <v>16</v>
      </c>
      <c r="AZ26" s="15" t="s">
        <v>16</v>
      </c>
      <c r="BJ26" s="15" t="s">
        <v>16</v>
      </c>
    </row>
    <row r="27" spans="1:78" s="15" customFormat="1" ht="13.5" thickBot="1">
      <c r="A27" s="9" t="s">
        <v>17</v>
      </c>
      <c r="B27" s="9">
        <v>511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 t="s">
        <v>17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 t="s">
        <v>17</v>
      </c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 t="s">
        <v>17</v>
      </c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 t="s">
        <v>17</v>
      </c>
      <c r="BA27" s="9"/>
      <c r="BB27" s="9"/>
      <c r="BC27" s="9"/>
      <c r="BD27" s="9"/>
      <c r="BE27" s="9"/>
      <c r="BF27" s="9"/>
      <c r="BG27" s="9"/>
      <c r="BH27" s="9"/>
      <c r="BI27" s="9"/>
      <c r="BJ27" s="9" t="s">
        <v>17</v>
      </c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</row>
    <row r="29" spans="1:78">
      <c r="AU29" s="8">
        <f>+AU4-344714</f>
        <v>0</v>
      </c>
    </row>
  </sheetData>
  <mergeCells count="1">
    <mergeCell ref="A3:BK3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total</vt:lpstr>
      <vt:lpstr>bugd mal sumaar_dun</vt:lpstr>
      <vt:lpstr>temee</vt:lpstr>
      <vt:lpstr>aduu</vt:lpstr>
      <vt:lpstr>uher</vt:lpstr>
      <vt:lpstr>honi</vt:lpstr>
      <vt:lpstr>yamaa</vt:lpstr>
    </vt:vector>
  </TitlesOfParts>
  <Company>statistic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Munkhtsetseg</dc:creator>
  <cp:lastModifiedBy>Enkhbaatar</cp:lastModifiedBy>
  <cp:lastPrinted>2013-04-17T12:04:27Z</cp:lastPrinted>
  <dcterms:created xsi:type="dcterms:W3CDTF">2010-05-13T01:38:38Z</dcterms:created>
  <dcterms:modified xsi:type="dcterms:W3CDTF">2019-03-31T09:37:08Z</dcterms:modified>
</cp:coreProperties>
</file>