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arzaya\dinamik\2017\"/>
    </mc:Choice>
  </mc:AlternateContent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24" i="1" l="1"/>
  <c r="E30" i="1"/>
  <c r="E25" i="1"/>
  <c r="D38" i="1"/>
  <c r="D37" i="1"/>
  <c r="D35" i="1"/>
  <c r="D34" i="1"/>
  <c r="D30" i="1"/>
  <c r="C38" i="1"/>
  <c r="C37" i="1"/>
  <c r="C35" i="1"/>
  <c r="C34" i="1"/>
  <c r="C32" i="1"/>
  <c r="C28" i="1"/>
  <c r="C27" i="1"/>
  <c r="C26" i="1"/>
  <c r="B37" i="1"/>
  <c r="B38" i="1"/>
  <c r="B35" i="1"/>
  <c r="B34" i="1"/>
  <c r="B32" i="1"/>
  <c r="B28" i="1"/>
  <c r="N5" i="1"/>
  <c r="L19" i="1"/>
  <c r="L18" i="1"/>
  <c r="L17" i="1"/>
  <c r="L16" i="1"/>
  <c r="L15" i="1"/>
  <c r="L11" i="1"/>
  <c r="L8" i="1"/>
  <c r="L7" i="1"/>
  <c r="L6" i="1"/>
  <c r="K19" i="1"/>
  <c r="K18" i="1"/>
  <c r="K16" i="1"/>
  <c r="K15" i="1"/>
  <c r="K14" i="1"/>
  <c r="K11" i="1"/>
  <c r="K9" i="1"/>
  <c r="K7" i="1"/>
  <c r="K6" i="1"/>
  <c r="J16" i="1"/>
  <c r="J5" i="1" s="1"/>
  <c r="J17" i="1"/>
  <c r="J18" i="1"/>
  <c r="J19" i="1"/>
  <c r="J15" i="1"/>
  <c r="J14" i="1"/>
  <c r="J11" i="1"/>
  <c r="J9" i="1"/>
  <c r="J8" i="1"/>
  <c r="J6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9" i="1"/>
  <c r="H18" i="1"/>
  <c r="H17" i="1"/>
  <c r="H16" i="1"/>
  <c r="H15" i="1"/>
  <c r="H14" i="1"/>
  <c r="H12" i="1"/>
  <c r="H11" i="1"/>
  <c r="H10" i="1"/>
  <c r="H9" i="1"/>
  <c r="H8" i="1"/>
  <c r="H6" i="1"/>
  <c r="G19" i="1"/>
  <c r="G18" i="1"/>
  <c r="G17" i="1"/>
  <c r="G16" i="1"/>
  <c r="G15" i="1"/>
  <c r="G14" i="1"/>
  <c r="G12" i="1"/>
  <c r="G10" i="1"/>
  <c r="G9" i="1"/>
  <c r="G8" i="1"/>
  <c r="G7" i="1"/>
  <c r="G6" i="1"/>
  <c r="F19" i="1"/>
  <c r="F18" i="1"/>
  <c r="F16" i="1"/>
  <c r="F15" i="1"/>
  <c r="F14" i="1"/>
  <c r="F11" i="1"/>
  <c r="F7" i="1"/>
  <c r="F6" i="1"/>
  <c r="E19" i="1"/>
  <c r="E5" i="1"/>
  <c r="E18" i="1"/>
  <c r="E16" i="1"/>
  <c r="E15" i="1"/>
  <c r="E14" i="1"/>
  <c r="E13" i="1"/>
  <c r="E12" i="1"/>
  <c r="E11" i="1"/>
  <c r="E10" i="1"/>
  <c r="E6" i="1"/>
  <c r="D19" i="1"/>
  <c r="D18" i="1"/>
  <c r="D16" i="1"/>
  <c r="D15" i="1"/>
  <c r="D13" i="1"/>
  <c r="D11" i="1"/>
  <c r="D6" i="1"/>
  <c r="C19" i="1"/>
  <c r="C18" i="1"/>
  <c r="C16" i="1"/>
  <c r="C15" i="1"/>
  <c r="C14" i="1"/>
  <c r="C13" i="1"/>
  <c r="C11" i="1"/>
  <c r="C10" i="1"/>
  <c r="C8" i="1"/>
  <c r="C7" i="1"/>
  <c r="C6" i="1"/>
  <c r="B19" i="1" l="1"/>
  <c r="B18" i="1"/>
  <c r="B16" i="1"/>
  <c r="B15" i="1"/>
  <c r="B14" i="1"/>
  <c r="B13" i="1"/>
  <c r="B11" i="1"/>
  <c r="B10" i="1"/>
  <c r="B9" i="1"/>
  <c r="B6" i="1"/>
  <c r="M24" i="1" l="1"/>
  <c r="M5" i="1"/>
  <c r="F24" i="1" l="1"/>
  <c r="D24" i="1"/>
  <c r="C24" i="1"/>
  <c r="E24" i="1"/>
  <c r="G24" i="1"/>
  <c r="H24" i="1"/>
  <c r="I24" i="1"/>
  <c r="J24" i="1"/>
  <c r="K24" i="1"/>
  <c r="L24" i="1"/>
  <c r="B24" i="1"/>
  <c r="B5" i="1" l="1"/>
  <c r="G5" i="1" l="1"/>
  <c r="H5" i="1"/>
  <c r="I5" i="1"/>
  <c r="K5" i="1"/>
  <c r="L5" i="1"/>
  <c r="D5" i="1"/>
  <c r="C5" i="1" l="1"/>
  <c r="F5" i="1"/>
</calcChain>
</file>

<file path=xl/sharedStrings.xml><?xml version="1.0" encoding="utf-8"?>
<sst xmlns="http://schemas.openxmlformats.org/spreadsheetml/2006/main" count="32" uniqueCount="17">
  <si>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</si>
  <si>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</si>
  <si>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</si>
  <si>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</si>
  <si>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</si>
  <si>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</si>
  <si>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</si>
  <si>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</si>
  <si>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</si>
  <si>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</si>
  <si>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</si>
  <si>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</si>
  <si>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</si>
  <si>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</si>
  <si>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</si>
  <si>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АЖ ҮЙЛДВЭРИЙН БҮТЭЭГДЭХҮҮН БОРЛУУЛАЛТ, сумаар, 2005-2015 он</t>
  </si>
  <si>
    <t>АЖ ҮЙЛДВЭРИЙН БҮТЭЭГДЭХҮҮН ҮЙЛДВЭРЛЭЛТ, сумаар, 2005-2016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</si>
</sst>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 Mon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/>
    <xf numFmtId="164" fontId="1" fillId="0" borderId="4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7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horizontal="right" vertical="center"/>
    </xf>
    <xf numFmtId="164" fontId="1" fillId="0" borderId="8" xfId="1" applyNumberFormat="1" applyFont="1" applyFill="1" applyBorder="1" applyAlignment="1">
      <alignment horizontal="right" vertical="center"/>
    </xf>
    <xf numFmtId="0" fontId="1" fillId="0" borderId="9" xfId="0" applyFont="1" applyFill="1" applyBorder="1"/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164" fontId="1" fillId="0" borderId="10" xfId="0" applyNumberFormat="1" applyFont="1" applyFill="1" applyBorder="1" applyAlignment="1">
      <alignment horizontal="right" vertical="center"/>
    </xf>
    <xf numFmtId="164" fontId="1" fillId="0" borderId="11" xfId="0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3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2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"/>
  <sheetViews>
    <sheetView tabSelected="1" topLeftCell="A13" workbookViewId="0">
      <selection activeCell="Q26" sqref="Q26"/>
    </sheetView>
  </sheetViews>
  <sheetFormatPr defaultRowHeight="14.25" x14ac:dyDescent="0.2"/>
  <cols>
    <col min="1" max="1" width="18.85546875" style="3" customWidth="1"/>
    <col min="2" max="2" width="11.7109375" style="3" customWidth="1"/>
    <col min="3" max="3" width="13" style="3" customWidth="1"/>
    <col min="4" max="4" width="12" style="3" customWidth="1"/>
    <col min="5" max="5" width="12.140625" style="3" customWidth="1"/>
    <col min="6" max="7" width="12.42578125" style="3" customWidth="1"/>
    <col min="8" max="8" width="13.42578125" style="3" customWidth="1"/>
    <col min="9" max="9" width="12.28515625" style="3" customWidth="1"/>
    <col min="10" max="10" width="11.85546875" style="3" customWidth="1"/>
    <col min="11" max="11" width="12" style="3" customWidth="1"/>
    <col min="12" max="12" width="13.28515625" style="3" customWidth="1"/>
    <col min="13" max="13" width="13" style="3" customWidth="1"/>
    <col min="14" max="14" width="10.28515625" style="3" customWidth="1"/>
    <col min="15" max="15" width="12.140625" style="3" customWidth="1"/>
    <col min="16" max="16" width="12.5703125" style="3" customWidth="1"/>
    <col min="17" max="16384" width="9.140625" style="3"/>
  </cols>
  <sheetData>
    <row r="2" spans="1:16" x14ac:dyDescent="0.2">
      <c r="A2" s="3" t="s">
        <v>16</v>
      </c>
    </row>
    <row r="4" spans="1:16" ht="29.25" customHeight="1" x14ac:dyDescent="0.2">
      <c r="A4" s="4"/>
      <c r="B4" s="4">
        <v>2005</v>
      </c>
      <c r="C4" s="5">
        <v>2006</v>
      </c>
      <c r="D4" s="5">
        <v>2007</v>
      </c>
      <c r="E4" s="5">
        <v>2008</v>
      </c>
      <c r="F4" s="5">
        <v>2009</v>
      </c>
      <c r="G4" s="5">
        <v>2010</v>
      </c>
      <c r="H4" s="5">
        <v>2011</v>
      </c>
      <c r="I4" s="5">
        <v>2012</v>
      </c>
      <c r="J4" s="5">
        <v>2013</v>
      </c>
      <c r="K4" s="5">
        <v>2014</v>
      </c>
      <c r="L4" s="5">
        <v>2015</v>
      </c>
      <c r="M4" s="5">
        <v>2016</v>
      </c>
      <c r="N4" s="6">
        <v>2017</v>
      </c>
    </row>
    <row r="5" spans="1:16" x14ac:dyDescent="0.2">
      <c r="A5" s="23" t="s">
        <v>0</v>
      </c>
      <c r="B5" s="8">
        <f>SUM(B6:B19)</f>
        <v>5848.7999</v>
      </c>
      <c r="C5" s="9">
        <f>SUM(C6:C19)</f>
        <v>5836.1315999999997</v>
      </c>
      <c r="D5" s="9">
        <f t="shared" ref="D5:L5" si="0">SUM(D6:D19)</f>
        <v>7762.2350999999999</v>
      </c>
      <c r="E5" s="9">
        <f>SUM(E6:E19)</f>
        <v>1939.6019000000001</v>
      </c>
      <c r="F5" s="9">
        <f t="shared" si="0"/>
        <v>1732.5167999999999</v>
      </c>
      <c r="G5" s="9">
        <f t="shared" si="0"/>
        <v>2974.2739999999999</v>
      </c>
      <c r="H5" s="9">
        <f t="shared" si="0"/>
        <v>3355.3845999999999</v>
      </c>
      <c r="I5" s="9">
        <f t="shared" si="0"/>
        <v>11666.1041</v>
      </c>
      <c r="J5" s="9">
        <f>SUM(J6:J19)</f>
        <v>9852.5728999999992</v>
      </c>
      <c r="K5" s="9">
        <f t="shared" si="0"/>
        <v>11067.4102</v>
      </c>
      <c r="L5" s="9">
        <f t="shared" si="0"/>
        <v>10509.3354</v>
      </c>
      <c r="M5" s="9">
        <f t="shared" ref="M5:N5" si="1">SUM(M6:M19)</f>
        <v>35998.537800000006</v>
      </c>
      <c r="N5" s="10">
        <f t="shared" si="1"/>
        <v>162252.07</v>
      </c>
      <c r="P5" s="3">
        <v>10509.4</v>
      </c>
    </row>
    <row r="6" spans="1:16" x14ac:dyDescent="0.2">
      <c r="A6" s="24" t="s">
        <v>1</v>
      </c>
      <c r="B6" s="11">
        <f>4266.6/1000</f>
        <v>4.2666000000000004</v>
      </c>
      <c r="C6" s="12">
        <f>1169.7/1000</f>
        <v>1.1697</v>
      </c>
      <c r="D6" s="12">
        <f>4407.4/1000</f>
        <v>4.4074</v>
      </c>
      <c r="E6" s="12">
        <f>92360.7/1000</f>
        <v>92.360699999999994</v>
      </c>
      <c r="F6" s="12">
        <f>97304/1000</f>
        <v>97.304000000000002</v>
      </c>
      <c r="G6" s="12">
        <f>61740/1000</f>
        <v>61.74</v>
      </c>
      <c r="H6" s="13">
        <f>35115/1000</f>
        <v>35.115000000000002</v>
      </c>
      <c r="I6" s="12">
        <v>8.7430000000000003</v>
      </c>
      <c r="J6" s="12">
        <f>7591.2/1000</f>
        <v>7.5911999999999997</v>
      </c>
      <c r="K6" s="12">
        <f>20338.5/1000</f>
        <v>20.3385</v>
      </c>
      <c r="L6" s="12">
        <f>17683.3/1000</f>
        <v>17.683299999999999</v>
      </c>
      <c r="M6" s="12">
        <v>31.437900000000003</v>
      </c>
      <c r="N6" s="14">
        <v>23.799999999999997</v>
      </c>
    </row>
    <row r="7" spans="1:16" x14ac:dyDescent="0.2">
      <c r="A7" s="24" t="s">
        <v>2</v>
      </c>
      <c r="B7" s="11">
        <v>4.226</v>
      </c>
      <c r="C7" s="12">
        <f>604.7/1000</f>
        <v>0.60470000000000002</v>
      </c>
      <c r="D7" s="12">
        <v>0.97799999999999998</v>
      </c>
      <c r="E7" s="12">
        <v>2.641</v>
      </c>
      <c r="F7" s="12">
        <f>2039.4/1000</f>
        <v>2.0394000000000001</v>
      </c>
      <c r="G7" s="12">
        <f>1072.3/1000</f>
        <v>1.0723</v>
      </c>
      <c r="H7" s="13">
        <v>0</v>
      </c>
      <c r="I7" s="12">
        <f>2431.3/1000</f>
        <v>2.4313000000000002</v>
      </c>
      <c r="J7" s="12">
        <v>27.678999999999998</v>
      </c>
      <c r="K7" s="12">
        <f>36259.3/1000</f>
        <v>36.259300000000003</v>
      </c>
      <c r="L7" s="12">
        <f>28535.8/1000</f>
        <v>28.535799999999998</v>
      </c>
      <c r="M7" s="12">
        <v>15.8217</v>
      </c>
      <c r="N7" s="14">
        <v>10.3</v>
      </c>
    </row>
    <row r="8" spans="1:16" x14ac:dyDescent="0.2">
      <c r="A8" s="24" t="s">
        <v>3</v>
      </c>
      <c r="B8" s="11">
        <v>0</v>
      </c>
      <c r="C8" s="12">
        <f>522.3/1000</f>
        <v>0.52229999999999999</v>
      </c>
      <c r="D8" s="12">
        <v>0</v>
      </c>
      <c r="E8" s="12">
        <v>0</v>
      </c>
      <c r="F8" s="12">
        <v>0</v>
      </c>
      <c r="G8" s="12">
        <f>1422.9/1000</f>
        <v>1.4229000000000001</v>
      </c>
      <c r="H8" s="13">
        <f>2373.2/1000</f>
        <v>2.3731999999999998</v>
      </c>
      <c r="I8" s="12">
        <f>164420/1000</f>
        <v>164.42</v>
      </c>
      <c r="J8" s="12">
        <f>13544.3/1000</f>
        <v>13.5443</v>
      </c>
      <c r="K8" s="12">
        <v>16.491</v>
      </c>
      <c r="L8" s="12">
        <f>1251562.3/1000</f>
        <v>1251.5623000000001</v>
      </c>
      <c r="M8" s="12">
        <v>8546.4459000000006</v>
      </c>
      <c r="N8" s="14">
        <v>28796.400000000001</v>
      </c>
    </row>
    <row r="9" spans="1:16" x14ac:dyDescent="0.2">
      <c r="A9" s="24" t="s">
        <v>4</v>
      </c>
      <c r="B9" s="11">
        <f>10037.5/1000</f>
        <v>10.0375</v>
      </c>
      <c r="C9" s="12">
        <v>2.1419999999999999</v>
      </c>
      <c r="D9" s="12">
        <v>3.3959999999999999</v>
      </c>
      <c r="E9" s="12">
        <v>3.9430000000000001</v>
      </c>
      <c r="F9" s="12">
        <v>0</v>
      </c>
      <c r="G9" s="12">
        <f>7128.5/1000</f>
        <v>7.1284999999999998</v>
      </c>
      <c r="H9" s="13">
        <f>4982.5/1000</f>
        <v>4.9824999999999999</v>
      </c>
      <c r="I9" s="12">
        <f>2533.9/1000</f>
        <v>2.5339</v>
      </c>
      <c r="J9" s="12">
        <f>4678.5/1000</f>
        <v>4.6784999999999997</v>
      </c>
      <c r="K9" s="12">
        <f>354599/1000</f>
        <v>354.59899999999999</v>
      </c>
      <c r="L9" s="12">
        <v>24.4</v>
      </c>
      <c r="M9" s="12">
        <v>5.8615000000000004</v>
      </c>
      <c r="N9" s="14">
        <v>6.3999999999999986</v>
      </c>
    </row>
    <row r="10" spans="1:16" x14ac:dyDescent="0.2">
      <c r="A10" s="24" t="s">
        <v>5</v>
      </c>
      <c r="B10" s="11">
        <f>1012.5/1000</f>
        <v>1.0125</v>
      </c>
      <c r="C10" s="12">
        <f>827.9/1000</f>
        <v>0.82789999999999997</v>
      </c>
      <c r="D10" s="12">
        <v>0.95899999999999996</v>
      </c>
      <c r="E10" s="12">
        <f>3028.7/1000</f>
        <v>3.0286999999999997</v>
      </c>
      <c r="F10" s="12">
        <v>2.88</v>
      </c>
      <c r="G10" s="12">
        <f>5043.5/1000</f>
        <v>5.0434999999999999</v>
      </c>
      <c r="H10" s="13">
        <f>11381.5/1000</f>
        <v>11.381500000000001</v>
      </c>
      <c r="I10" s="12">
        <f>7847.7/1000</f>
        <v>7.8476999999999997</v>
      </c>
      <c r="J10" s="12">
        <v>6.6429999999999998</v>
      </c>
      <c r="K10" s="12">
        <v>3.2040000000000002</v>
      </c>
      <c r="L10" s="12">
        <v>21.962</v>
      </c>
      <c r="M10" s="12">
        <v>11.614000000000001</v>
      </c>
      <c r="N10" s="14">
        <v>16.7</v>
      </c>
    </row>
    <row r="11" spans="1:16" x14ac:dyDescent="0.2">
      <c r="A11" s="24" t="s">
        <v>6</v>
      </c>
      <c r="B11" s="11">
        <f>15628.6/1000</f>
        <v>15.6286</v>
      </c>
      <c r="C11" s="12">
        <f>13398.2/1000</f>
        <v>13.398200000000001</v>
      </c>
      <c r="D11" s="12">
        <f>16397.8/1000</f>
        <v>16.3978</v>
      </c>
      <c r="E11" s="12">
        <f>19984.7/1000</f>
        <v>19.9847</v>
      </c>
      <c r="F11" s="12">
        <f>6523.4/1000</f>
        <v>6.5233999999999996</v>
      </c>
      <c r="G11" s="12">
        <v>5.4480000000000004</v>
      </c>
      <c r="H11" s="13">
        <f>28842.1/1000</f>
        <v>28.842099999999999</v>
      </c>
      <c r="I11" s="12">
        <f>29683.8/1000</f>
        <v>29.683799999999998</v>
      </c>
      <c r="J11" s="12">
        <f>42403.1/1000</f>
        <v>42.403100000000002</v>
      </c>
      <c r="K11" s="12">
        <f>43935.1/1000</f>
        <v>43.935099999999998</v>
      </c>
      <c r="L11" s="12">
        <f>42245.1/1000</f>
        <v>42.245100000000001</v>
      </c>
      <c r="M11" s="12">
        <v>47.220699999999994</v>
      </c>
      <c r="N11" s="14">
        <v>19.97</v>
      </c>
    </row>
    <row r="12" spans="1:16" x14ac:dyDescent="0.2">
      <c r="A12" s="24" t="s">
        <v>7</v>
      </c>
      <c r="B12" s="11">
        <v>0</v>
      </c>
      <c r="C12" s="12">
        <v>0</v>
      </c>
      <c r="D12" s="12">
        <v>0</v>
      </c>
      <c r="E12" s="12">
        <f>13046.5/1000</f>
        <v>13.0465</v>
      </c>
      <c r="F12" s="12">
        <v>5.1950000000000003</v>
      </c>
      <c r="G12" s="12">
        <f>4026.5/1000</f>
        <v>4.0265000000000004</v>
      </c>
      <c r="H12" s="13">
        <f>11603.1/1000</f>
        <v>11.6031</v>
      </c>
      <c r="I12" s="12">
        <f>2001.3/1000</f>
        <v>2.0013000000000001</v>
      </c>
      <c r="J12" s="12">
        <v>2.8250000000000002</v>
      </c>
      <c r="K12" s="12">
        <v>9.7650000000000006</v>
      </c>
      <c r="L12" s="12">
        <v>13.205</v>
      </c>
      <c r="M12" s="12">
        <v>9892.5254000000004</v>
      </c>
      <c r="N12" s="14">
        <v>24223.8</v>
      </c>
    </row>
    <row r="13" spans="1:16" x14ac:dyDescent="0.2">
      <c r="A13" s="24" t="s">
        <v>8</v>
      </c>
      <c r="B13" s="15">
        <f>6756.3/1000</f>
        <v>6.7563000000000004</v>
      </c>
      <c r="C13" s="16">
        <f>938.5/1000</f>
        <v>0.9385</v>
      </c>
      <c r="D13" s="16">
        <f>300/1000</f>
        <v>0.3</v>
      </c>
      <c r="E13" s="16">
        <f>3900/1000</f>
        <v>3.9</v>
      </c>
      <c r="F13" s="12">
        <v>0</v>
      </c>
      <c r="G13" s="12">
        <v>1.6</v>
      </c>
      <c r="H13" s="13">
        <v>1.597</v>
      </c>
      <c r="I13" s="12">
        <f>2882.5/1000</f>
        <v>2.8824999999999998</v>
      </c>
      <c r="J13" s="12">
        <v>0.71299999999999997</v>
      </c>
      <c r="K13" s="12">
        <v>1.18</v>
      </c>
      <c r="L13" s="12">
        <v>3.4740000000000002</v>
      </c>
      <c r="M13" s="12">
        <v>0.78200000000000003</v>
      </c>
      <c r="N13" s="14">
        <v>0.4</v>
      </c>
    </row>
    <row r="14" spans="1:16" x14ac:dyDescent="0.2">
      <c r="A14" s="24" t="s">
        <v>9</v>
      </c>
      <c r="B14" s="11">
        <f>1639.5/1000</f>
        <v>1.6395</v>
      </c>
      <c r="C14" s="12">
        <f>1851.5/1000</f>
        <v>1.8514999999999999</v>
      </c>
      <c r="D14" s="12">
        <v>2.8450000000000002</v>
      </c>
      <c r="E14" s="12">
        <f>1143.5/1000</f>
        <v>1.1435</v>
      </c>
      <c r="F14" s="12">
        <f>6967.5/1000</f>
        <v>6.9675000000000002</v>
      </c>
      <c r="G14" s="12">
        <f>4067.5/1000</f>
        <v>4.0674999999999999</v>
      </c>
      <c r="H14" s="13">
        <f>11969.3/1000</f>
        <v>11.969299999999999</v>
      </c>
      <c r="I14" s="12">
        <f>14079.3/1000</f>
        <v>14.0793</v>
      </c>
      <c r="J14" s="12">
        <f>18746.4/1000</f>
        <v>18.746400000000001</v>
      </c>
      <c r="K14" s="12">
        <f>17515.3/1000</f>
        <v>17.5153</v>
      </c>
      <c r="L14" s="12">
        <v>10.439</v>
      </c>
      <c r="M14" s="12">
        <v>6.6669999999999998</v>
      </c>
      <c r="N14" s="14">
        <v>4.4000000000000004</v>
      </c>
    </row>
    <row r="15" spans="1:16" x14ac:dyDescent="0.2">
      <c r="A15" s="24" t="s">
        <v>10</v>
      </c>
      <c r="B15" s="11">
        <f>16461.3/1000</f>
        <v>16.461299999999998</v>
      </c>
      <c r="C15" s="12">
        <f>24282.3/1000</f>
        <v>24.282299999999999</v>
      </c>
      <c r="D15" s="12">
        <f>25739.9/1000</f>
        <v>25.739900000000002</v>
      </c>
      <c r="E15" s="12">
        <f>50560/1000</f>
        <v>50.56</v>
      </c>
      <c r="F15" s="12">
        <f>42198.3/1000</f>
        <v>42.198300000000003</v>
      </c>
      <c r="G15" s="12">
        <f>49329.3/1000</f>
        <v>49.329300000000003</v>
      </c>
      <c r="H15" s="13">
        <f>46294.5/1000</f>
        <v>46.294499999999999</v>
      </c>
      <c r="I15" s="12">
        <f>54958.3/1000</f>
        <v>54.958300000000001</v>
      </c>
      <c r="J15" s="12">
        <f>82540.5/1000</f>
        <v>82.540499999999994</v>
      </c>
      <c r="K15" s="12">
        <f>52095.9/1000</f>
        <v>52.0959</v>
      </c>
      <c r="L15" s="12">
        <f>75650.9/1000</f>
        <v>75.650899999999993</v>
      </c>
      <c r="M15" s="12">
        <v>31.022200000000002</v>
      </c>
      <c r="N15" s="17">
        <v>9.8000000000000007</v>
      </c>
    </row>
    <row r="16" spans="1:16" x14ac:dyDescent="0.2">
      <c r="A16" s="24" t="s">
        <v>11</v>
      </c>
      <c r="B16" s="11">
        <f>12233.6/1000</f>
        <v>12.233600000000001</v>
      </c>
      <c r="C16" s="12">
        <f>8593.2/1000</f>
        <v>8.5932000000000013</v>
      </c>
      <c r="D16" s="12">
        <f>12727.7/1000</f>
        <v>12.7277</v>
      </c>
      <c r="E16" s="12">
        <f>210.1/1000</f>
        <v>0.21009999999999998</v>
      </c>
      <c r="F16" s="12">
        <f>1940.2/1000</f>
        <v>1.9402000000000001</v>
      </c>
      <c r="G16" s="12">
        <f>3797.5/1000</f>
        <v>3.7974999999999999</v>
      </c>
      <c r="H16" s="13">
        <f>9210.6/1000</f>
        <v>9.2106000000000012</v>
      </c>
      <c r="I16" s="12">
        <f>7910358.2/1000</f>
        <v>7910.3582000000006</v>
      </c>
      <c r="J16" s="12">
        <f>4941590/1000</f>
        <v>4941.59</v>
      </c>
      <c r="K16" s="12">
        <f>2498589.9/1000</f>
        <v>2498.5898999999999</v>
      </c>
      <c r="L16" s="12">
        <f>33183.9/1000</f>
        <v>33.183900000000001</v>
      </c>
      <c r="M16" s="12">
        <v>6013.9629000000004</v>
      </c>
      <c r="N16" s="17">
        <v>68443.399999999994</v>
      </c>
    </row>
    <row r="17" spans="1:16" x14ac:dyDescent="0.2">
      <c r="A17" s="24" t="s">
        <v>12</v>
      </c>
      <c r="B17" s="11">
        <v>2.6459999999999999</v>
      </c>
      <c r="C17" s="12">
        <v>1.29</v>
      </c>
      <c r="D17" s="12">
        <v>1.2749999999999999</v>
      </c>
      <c r="E17" s="12">
        <v>3.762</v>
      </c>
      <c r="F17" s="12">
        <v>2.7370000000000001</v>
      </c>
      <c r="G17" s="12">
        <f>5606.4/1000</f>
        <v>5.6063999999999998</v>
      </c>
      <c r="H17" s="13">
        <f>1373.3/1000</f>
        <v>1.3733</v>
      </c>
      <c r="I17" s="12">
        <f>1277.5/1000</f>
        <v>1.2775000000000001</v>
      </c>
      <c r="J17" s="12">
        <f>9864.5/1000</f>
        <v>9.8644999999999996</v>
      </c>
      <c r="K17" s="12">
        <v>22.844999999999999</v>
      </c>
      <c r="L17" s="12">
        <f>16162.9/1000</f>
        <v>16.1629</v>
      </c>
      <c r="M17" s="12">
        <v>10.8378</v>
      </c>
      <c r="N17" s="17">
        <v>9.9</v>
      </c>
    </row>
    <row r="18" spans="1:16" x14ac:dyDescent="0.2">
      <c r="A18" s="24" t="s">
        <v>13</v>
      </c>
      <c r="B18" s="11">
        <f>5645428.5/1000</f>
        <v>5645.4285</v>
      </c>
      <c r="C18" s="12">
        <f>5680485.6/1000</f>
        <v>5680.4856</v>
      </c>
      <c r="D18" s="12">
        <f>7500150.8/1000</f>
        <v>7500.1507999999994</v>
      </c>
      <c r="E18" s="12">
        <f>1609567.9/1000</f>
        <v>1609.5679</v>
      </c>
      <c r="F18" s="12">
        <f>1421432.1/1000</f>
        <v>1421.4321</v>
      </c>
      <c r="G18" s="12">
        <f>2721723.9/1000</f>
        <v>2721.7239</v>
      </c>
      <c r="H18" s="13">
        <f>3092817.5/1000</f>
        <v>3092.8175000000001</v>
      </c>
      <c r="I18" s="12">
        <f>3281886.2/1000</f>
        <v>3281.8862000000004</v>
      </c>
      <c r="J18" s="12">
        <f>4386560.6/1000</f>
        <v>4386.5605999999998</v>
      </c>
      <c r="K18" s="12">
        <f>6471176.3/1000</f>
        <v>6471.1763000000001</v>
      </c>
      <c r="L18" s="12">
        <f>6590354.3/1000</f>
        <v>6590.3543</v>
      </c>
      <c r="M18" s="12">
        <v>8986.1272000000026</v>
      </c>
      <c r="N18" s="18">
        <v>38109.800000000003</v>
      </c>
    </row>
    <row r="19" spans="1:16" x14ac:dyDescent="0.2">
      <c r="A19" s="25" t="s">
        <v>14</v>
      </c>
      <c r="B19" s="19">
        <f>128463.5/1000</f>
        <v>128.46350000000001</v>
      </c>
      <c r="C19" s="20">
        <f>100025.7/1000</f>
        <v>100.0257</v>
      </c>
      <c r="D19" s="20">
        <f>193058.5/1000</f>
        <v>193.05850000000001</v>
      </c>
      <c r="E19" s="20">
        <f>135453.8/1000</f>
        <v>135.4538</v>
      </c>
      <c r="F19" s="20">
        <f>143299.9/1000</f>
        <v>143.29990000000001</v>
      </c>
      <c r="G19" s="20">
        <f>102267.7/1000</f>
        <v>102.26769999999999</v>
      </c>
      <c r="H19" s="21">
        <f>97825/1000</f>
        <v>97.825000000000003</v>
      </c>
      <c r="I19" s="20">
        <f>183001.1/1000</f>
        <v>183.00110000000001</v>
      </c>
      <c r="J19" s="20">
        <f>307193.8/1000</f>
        <v>307.19380000000001</v>
      </c>
      <c r="K19" s="20">
        <f>1519415.9/1000</f>
        <v>1519.4159</v>
      </c>
      <c r="L19" s="20">
        <f>2380476.9/1000</f>
        <v>2380.4769000000001</v>
      </c>
      <c r="M19" s="20">
        <v>2398.2116000000001</v>
      </c>
      <c r="N19" s="22">
        <v>2576.9999999999995</v>
      </c>
    </row>
    <row r="20" spans="1:16" x14ac:dyDescent="0.2">
      <c r="M20" s="7"/>
    </row>
    <row r="21" spans="1:16" x14ac:dyDescent="0.2">
      <c r="A21" s="3" t="s">
        <v>15</v>
      </c>
      <c r="M21" s="7"/>
    </row>
    <row r="22" spans="1:16" x14ac:dyDescent="0.2">
      <c r="M22" s="7"/>
    </row>
    <row r="23" spans="1:16" ht="29.25" customHeight="1" x14ac:dyDescent="0.2">
      <c r="A23" s="4"/>
      <c r="B23" s="4">
        <v>2005</v>
      </c>
      <c r="C23" s="5">
        <v>2006</v>
      </c>
      <c r="D23" s="5">
        <v>2007</v>
      </c>
      <c r="E23" s="5">
        <v>2008</v>
      </c>
      <c r="F23" s="5">
        <v>2009</v>
      </c>
      <c r="G23" s="5">
        <v>2010</v>
      </c>
      <c r="H23" s="5">
        <v>2011</v>
      </c>
      <c r="I23" s="5">
        <v>2012</v>
      </c>
      <c r="J23" s="5">
        <v>2013</v>
      </c>
      <c r="K23" s="5">
        <v>2014</v>
      </c>
      <c r="L23" s="5">
        <v>2015</v>
      </c>
      <c r="M23" s="5">
        <v>2016</v>
      </c>
      <c r="N23" s="26">
        <v>2017</v>
      </c>
    </row>
    <row r="24" spans="1:16" x14ac:dyDescent="0.2">
      <c r="A24" s="23" t="s">
        <v>0</v>
      </c>
      <c r="B24" s="8">
        <f>SUM(B25:B38)</f>
        <v>4986.1000000000004</v>
      </c>
      <c r="C24" s="9">
        <f t="shared" ref="C24:L24" si="2">SUM(C25:C38)</f>
        <v>9012.86</v>
      </c>
      <c r="D24" s="9">
        <f t="shared" si="2"/>
        <v>6602.9002999999993</v>
      </c>
      <c r="E24" s="9">
        <f t="shared" si="2"/>
        <v>3428.6261</v>
      </c>
      <c r="F24" s="9">
        <f t="shared" si="2"/>
        <v>2357.9036000000001</v>
      </c>
      <c r="G24" s="9">
        <f t="shared" si="2"/>
        <v>3261.9462000000003</v>
      </c>
      <c r="H24" s="9">
        <f t="shared" si="2"/>
        <v>4344.197799999999</v>
      </c>
      <c r="I24" s="9">
        <f t="shared" si="2"/>
        <v>18298.1518</v>
      </c>
      <c r="J24" s="9">
        <f t="shared" si="2"/>
        <v>13162.208100000002</v>
      </c>
      <c r="K24" s="9">
        <f t="shared" si="2"/>
        <v>12736.483700000004</v>
      </c>
      <c r="L24" s="9">
        <f t="shared" si="2"/>
        <v>12141.8369</v>
      </c>
      <c r="M24" s="9">
        <f>SUM(M25:M38)</f>
        <v>55132.061200000004</v>
      </c>
      <c r="N24" s="10">
        <f>SUM(N25:N38)</f>
        <v>273507.20000000001</v>
      </c>
    </row>
    <row r="25" spans="1:16" x14ac:dyDescent="0.2">
      <c r="A25" s="24" t="s">
        <v>1</v>
      </c>
      <c r="B25" s="11">
        <v>8.5030000000000001</v>
      </c>
      <c r="C25" s="12">
        <v>2.3650000000000002</v>
      </c>
      <c r="D25" s="12">
        <v>7.2530000000000001</v>
      </c>
      <c r="E25" s="12">
        <f>109442.3/1000</f>
        <v>109.4423</v>
      </c>
      <c r="F25" s="12">
        <v>91.025000000000006</v>
      </c>
      <c r="G25" s="12">
        <v>54.8</v>
      </c>
      <c r="H25" s="12">
        <v>86.52</v>
      </c>
      <c r="I25" s="12">
        <v>14.391999999999999</v>
      </c>
      <c r="J25" s="12">
        <v>7.6408999999999994</v>
      </c>
      <c r="K25" s="12">
        <v>42.635199999999998</v>
      </c>
      <c r="L25" s="12">
        <v>29.836299999999998</v>
      </c>
      <c r="M25" s="12">
        <v>47.4193</v>
      </c>
      <c r="N25" s="14">
        <v>42.6</v>
      </c>
      <c r="P25" s="1"/>
    </row>
    <row r="26" spans="1:16" x14ac:dyDescent="0.2">
      <c r="A26" s="24" t="s">
        <v>2</v>
      </c>
      <c r="B26" s="11">
        <v>4.593</v>
      </c>
      <c r="C26" s="12">
        <f>926.4/1000</f>
        <v>0.9264</v>
      </c>
      <c r="D26" s="12">
        <v>1.28</v>
      </c>
      <c r="E26" s="12">
        <v>3.286</v>
      </c>
      <c r="F26" s="12">
        <v>2.36</v>
      </c>
      <c r="G26" s="12">
        <v>0.64400000000000002</v>
      </c>
      <c r="H26" s="12">
        <v>0</v>
      </c>
      <c r="I26" s="12">
        <v>3.4020000000000001</v>
      </c>
      <c r="J26" s="12">
        <v>33.962000000000003</v>
      </c>
      <c r="K26" s="12">
        <v>45.342199999999998</v>
      </c>
      <c r="L26" s="12">
        <v>37.047400000000003</v>
      </c>
      <c r="M26" s="12">
        <v>18.971300000000003</v>
      </c>
      <c r="N26" s="14">
        <v>11.700000000000001</v>
      </c>
      <c r="P26" s="2"/>
    </row>
    <row r="27" spans="1:16" x14ac:dyDescent="0.2">
      <c r="A27" s="24" t="s">
        <v>3</v>
      </c>
      <c r="B27" s="11">
        <v>0</v>
      </c>
      <c r="C27" s="12">
        <f>786.1/1000</f>
        <v>0.78610000000000002</v>
      </c>
      <c r="D27" s="12">
        <v>0</v>
      </c>
      <c r="E27" s="12">
        <v>0</v>
      </c>
      <c r="F27" s="12">
        <v>0</v>
      </c>
      <c r="G27" s="12">
        <v>1.407</v>
      </c>
      <c r="H27" s="12">
        <v>5.7720000000000002</v>
      </c>
      <c r="I27" s="12">
        <v>40.2012</v>
      </c>
      <c r="J27" s="12">
        <v>26.799199999999999</v>
      </c>
      <c r="K27" s="12">
        <v>31.152999999999999</v>
      </c>
      <c r="L27" s="12">
        <v>1579.5101999999999</v>
      </c>
      <c r="M27" s="27">
        <v>4990.0430999999999</v>
      </c>
      <c r="N27" s="14">
        <v>22555.8</v>
      </c>
      <c r="P27" s="2"/>
    </row>
    <row r="28" spans="1:16" x14ac:dyDescent="0.2">
      <c r="A28" s="24" t="s">
        <v>4</v>
      </c>
      <c r="B28" s="11">
        <f>11236.6/1000</f>
        <v>11.236600000000001</v>
      </c>
      <c r="C28" s="12">
        <f>2843.5/1000</f>
        <v>2.8435000000000001</v>
      </c>
      <c r="D28" s="12">
        <v>4.13</v>
      </c>
      <c r="E28" s="12">
        <v>5.9749999999999996</v>
      </c>
      <c r="F28" s="12">
        <v>13.152799999999999</v>
      </c>
      <c r="G28" s="12">
        <v>7.3588000000000005</v>
      </c>
      <c r="H28" s="12">
        <v>7.4046000000000003</v>
      </c>
      <c r="I28" s="12">
        <v>5.9422000000000006</v>
      </c>
      <c r="J28" s="12">
        <v>19.181999999999999</v>
      </c>
      <c r="K28" s="12">
        <v>480.63559999999995</v>
      </c>
      <c r="L28" s="12">
        <v>1245.8440000000001</v>
      </c>
      <c r="M28" s="12">
        <v>9.3919999999999995</v>
      </c>
      <c r="N28" s="14">
        <v>11.299999999999999</v>
      </c>
      <c r="P28" s="2"/>
    </row>
    <row r="29" spans="1:16" x14ac:dyDescent="0.2">
      <c r="A29" s="24" t="s">
        <v>5</v>
      </c>
      <c r="B29" s="11">
        <v>1.6950000000000001</v>
      </c>
      <c r="C29" s="12">
        <v>1.4790000000000001</v>
      </c>
      <c r="D29" s="12">
        <v>1.6259999999999999</v>
      </c>
      <c r="E29" s="12">
        <v>7.9450000000000003</v>
      </c>
      <c r="F29" s="12">
        <v>3.1320000000000001</v>
      </c>
      <c r="G29" s="12">
        <v>5.2946</v>
      </c>
      <c r="H29" s="12">
        <v>19.05</v>
      </c>
      <c r="I29" s="12">
        <v>12.993300000000001</v>
      </c>
      <c r="J29" s="12">
        <v>9.9975000000000005</v>
      </c>
      <c r="K29" s="12">
        <v>4.0199999999999996</v>
      </c>
      <c r="L29" s="12">
        <v>25.105499999999999</v>
      </c>
      <c r="M29" s="12">
        <v>15.206</v>
      </c>
      <c r="N29" s="14">
        <v>23.6</v>
      </c>
      <c r="P29" s="2"/>
    </row>
    <row r="30" spans="1:16" x14ac:dyDescent="0.2">
      <c r="A30" s="24" t="s">
        <v>6</v>
      </c>
      <c r="B30" s="11">
        <v>17.579999999999998</v>
      </c>
      <c r="C30" s="12">
        <v>13.958</v>
      </c>
      <c r="D30" s="12">
        <f>16990.8/1000</f>
        <v>16.9908</v>
      </c>
      <c r="E30" s="12">
        <f>17211.8/1000</f>
        <v>17.2118</v>
      </c>
      <c r="F30" s="12">
        <v>8.5307000000000013</v>
      </c>
      <c r="G30" s="12">
        <v>7.3563999999999998</v>
      </c>
      <c r="H30" s="12">
        <v>39.602400000000003</v>
      </c>
      <c r="I30" s="12">
        <v>39.360800000000005</v>
      </c>
      <c r="J30" s="12">
        <v>43.595500000000001</v>
      </c>
      <c r="K30" s="12">
        <v>51.094499999999996</v>
      </c>
      <c r="L30" s="12">
        <v>49.277300000000004</v>
      </c>
      <c r="M30" s="12">
        <v>43.870199999999997</v>
      </c>
      <c r="N30" s="14">
        <v>33.800000000000004</v>
      </c>
      <c r="P30" s="2"/>
    </row>
    <row r="31" spans="1:16" x14ac:dyDescent="0.2">
      <c r="A31" s="24" t="s">
        <v>7</v>
      </c>
      <c r="B31" s="11">
        <v>0</v>
      </c>
      <c r="C31" s="12">
        <v>0</v>
      </c>
      <c r="D31" s="12">
        <v>0</v>
      </c>
      <c r="E31" s="12">
        <v>13.368</v>
      </c>
      <c r="F31" s="12">
        <v>6.6734999999999998</v>
      </c>
      <c r="G31" s="12">
        <v>5.9846000000000004</v>
      </c>
      <c r="H31" s="12">
        <v>14.454000000000001</v>
      </c>
      <c r="I31" s="12">
        <v>2.2890000000000001</v>
      </c>
      <c r="J31" s="12">
        <v>3.375</v>
      </c>
      <c r="K31" s="12">
        <v>11.64</v>
      </c>
      <c r="L31" s="12">
        <v>11.657999999999999</v>
      </c>
      <c r="M31" s="12">
        <v>11096.5388</v>
      </c>
      <c r="N31" s="14">
        <v>29571.3</v>
      </c>
      <c r="O31" s="1"/>
      <c r="P31" s="2"/>
    </row>
    <row r="32" spans="1:16" x14ac:dyDescent="0.2">
      <c r="A32" s="24" t="s">
        <v>8</v>
      </c>
      <c r="B32" s="11">
        <f>5469.7/1000</f>
        <v>5.4696999999999996</v>
      </c>
      <c r="C32" s="12">
        <f>1256.5/1000</f>
        <v>1.2565</v>
      </c>
      <c r="D32" s="12">
        <v>0.54</v>
      </c>
      <c r="E32" s="12">
        <v>4.55</v>
      </c>
      <c r="F32" s="12">
        <v>0</v>
      </c>
      <c r="G32" s="12">
        <v>2</v>
      </c>
      <c r="H32" s="12">
        <v>3.0114999999999998</v>
      </c>
      <c r="I32" s="12">
        <v>3.79</v>
      </c>
      <c r="J32" s="12">
        <v>1.0900000000000001</v>
      </c>
      <c r="K32" s="12">
        <v>1.88</v>
      </c>
      <c r="L32" s="12">
        <v>8.4870000000000001</v>
      </c>
      <c r="M32" s="12">
        <v>0.90249999999999997</v>
      </c>
      <c r="N32" s="14">
        <v>0.5</v>
      </c>
      <c r="O32" s="1"/>
      <c r="P32" s="2"/>
    </row>
    <row r="33" spans="1:16" x14ac:dyDescent="0.2">
      <c r="A33" s="24" t="s">
        <v>9</v>
      </c>
      <c r="B33" s="11">
        <v>2.11</v>
      </c>
      <c r="C33" s="12">
        <v>2.46</v>
      </c>
      <c r="D33" s="12">
        <v>3.8149999999999999</v>
      </c>
      <c r="E33" s="12">
        <v>1.6505000000000001</v>
      </c>
      <c r="F33" s="12">
        <v>10.753</v>
      </c>
      <c r="G33" s="12">
        <v>6.4758000000000004</v>
      </c>
      <c r="H33" s="12">
        <v>16.363499999999998</v>
      </c>
      <c r="I33" s="12">
        <v>20.66</v>
      </c>
      <c r="J33" s="12">
        <v>28.069500000000001</v>
      </c>
      <c r="K33" s="12">
        <v>21.228999999999999</v>
      </c>
      <c r="L33" s="12">
        <v>15.256</v>
      </c>
      <c r="M33" s="12">
        <v>9.5980000000000008</v>
      </c>
      <c r="N33" s="14">
        <v>5.8000000000000007</v>
      </c>
      <c r="O33" s="1"/>
      <c r="P33" s="2"/>
    </row>
    <row r="34" spans="1:16" x14ac:dyDescent="0.2">
      <c r="A34" s="24" t="s">
        <v>10</v>
      </c>
      <c r="B34" s="11">
        <f>1125.6/1000</f>
        <v>1.1255999999999999</v>
      </c>
      <c r="C34" s="12">
        <f>16641.7/1000</f>
        <v>16.6417</v>
      </c>
      <c r="D34" s="12">
        <f>21308.6/1000</f>
        <v>21.308599999999998</v>
      </c>
      <c r="E34" s="12">
        <v>33.819800000000001</v>
      </c>
      <c r="F34" s="12">
        <v>39.0197</v>
      </c>
      <c r="G34" s="12">
        <v>32.5473</v>
      </c>
      <c r="H34" s="12">
        <v>35.216800000000006</v>
      </c>
      <c r="I34" s="12">
        <v>39.120400000000004</v>
      </c>
      <c r="J34" s="12">
        <v>99.323300000000003</v>
      </c>
      <c r="K34" s="12">
        <v>56.137099999999997</v>
      </c>
      <c r="L34" s="12">
        <v>81.1815</v>
      </c>
      <c r="M34" s="12">
        <v>30.929500000000001</v>
      </c>
      <c r="N34" s="14">
        <v>25.4</v>
      </c>
      <c r="O34" s="1"/>
      <c r="P34" s="2"/>
    </row>
    <row r="35" spans="1:16" x14ac:dyDescent="0.2">
      <c r="A35" s="24" t="s">
        <v>11</v>
      </c>
      <c r="B35" s="11">
        <f>10985.8/1000</f>
        <v>10.985799999999999</v>
      </c>
      <c r="C35" s="12">
        <f>7141.7/1000</f>
        <v>7.1417000000000002</v>
      </c>
      <c r="D35" s="12">
        <f>11135.2/1000</f>
        <v>11.135200000000001</v>
      </c>
      <c r="E35" s="12">
        <v>0.35070000000000001</v>
      </c>
      <c r="F35" s="12">
        <v>2.407</v>
      </c>
      <c r="G35" s="12">
        <v>4.0586000000000002</v>
      </c>
      <c r="H35" s="12">
        <v>15.1568</v>
      </c>
      <c r="I35" s="12">
        <v>13837.996300000001</v>
      </c>
      <c r="J35" s="12">
        <v>8313.0344000000005</v>
      </c>
      <c r="K35" s="12">
        <v>4193.2637000000004</v>
      </c>
      <c r="L35" s="12">
        <v>51.515099999999997</v>
      </c>
      <c r="M35" s="27">
        <v>28932.684799999999</v>
      </c>
      <c r="N35" s="14">
        <v>175597.7</v>
      </c>
      <c r="O35" s="1"/>
      <c r="P35" s="2"/>
    </row>
    <row r="36" spans="1:16" x14ac:dyDescent="0.2">
      <c r="A36" s="24" t="s">
        <v>12</v>
      </c>
      <c r="B36" s="11">
        <v>3.9020000000000001</v>
      </c>
      <c r="C36" s="12">
        <v>2.0750000000000002</v>
      </c>
      <c r="D36" s="12">
        <v>1.75</v>
      </c>
      <c r="E36" s="12">
        <v>3.9</v>
      </c>
      <c r="F36" s="12">
        <v>3.145</v>
      </c>
      <c r="G36" s="12">
        <v>6.0324999999999998</v>
      </c>
      <c r="H36" s="12">
        <v>2.3134999999999999</v>
      </c>
      <c r="I36" s="12">
        <v>6.6883999999999997</v>
      </c>
      <c r="J36" s="12">
        <v>12.8475</v>
      </c>
      <c r="K36" s="12">
        <v>38.1</v>
      </c>
      <c r="L36" s="12">
        <v>23.013000000000002</v>
      </c>
      <c r="M36" s="12">
        <v>15.0565</v>
      </c>
      <c r="N36" s="14">
        <v>2.3000000000000003</v>
      </c>
      <c r="O36" s="1"/>
      <c r="P36" s="2"/>
    </row>
    <row r="37" spans="1:16" x14ac:dyDescent="0.2">
      <c r="A37" s="24" t="s">
        <v>13</v>
      </c>
      <c r="B37" s="11">
        <f>4778519.5/1000</f>
        <v>4778.5195000000003</v>
      </c>
      <c r="C37" s="12">
        <f>8842164/1000</f>
        <v>8842.1640000000007</v>
      </c>
      <c r="D37" s="12">
        <f>6290044.8/1000</f>
        <v>6290.0447999999997</v>
      </c>
      <c r="E37" s="12">
        <v>3072.8633</v>
      </c>
      <c r="F37" s="12">
        <v>2016.2878000000001</v>
      </c>
      <c r="G37" s="12">
        <v>3009.9895000000001</v>
      </c>
      <c r="H37" s="12">
        <v>3960.1453999999994</v>
      </c>
      <c r="I37" s="12">
        <v>4048.7604999999999</v>
      </c>
      <c r="J37" s="12">
        <v>4198.0929000000006</v>
      </c>
      <c r="K37" s="12">
        <v>6029.1966000000029</v>
      </c>
      <c r="L37" s="12">
        <v>5904.2772999999997</v>
      </c>
      <c r="M37" s="27">
        <v>6961.5022000000008</v>
      </c>
      <c r="N37" s="14">
        <v>42289.5</v>
      </c>
      <c r="O37" s="1"/>
      <c r="P37" s="1"/>
    </row>
    <row r="38" spans="1:16" x14ac:dyDescent="0.2">
      <c r="A38" s="25" t="s">
        <v>14</v>
      </c>
      <c r="B38" s="19">
        <f>140379.8/1000</f>
        <v>140.37979999999999</v>
      </c>
      <c r="C38" s="20">
        <f>118763.1/1000</f>
        <v>118.76310000000001</v>
      </c>
      <c r="D38" s="20">
        <f>243026.9/1000</f>
        <v>243.02689999999998</v>
      </c>
      <c r="E38" s="20">
        <v>154.2637</v>
      </c>
      <c r="F38" s="20">
        <v>161.4171</v>
      </c>
      <c r="G38" s="20">
        <v>117.9971</v>
      </c>
      <c r="H38" s="20">
        <v>139.18729999999999</v>
      </c>
      <c r="I38" s="20">
        <v>222.5557</v>
      </c>
      <c r="J38" s="20">
        <v>365.19840000000005</v>
      </c>
      <c r="K38" s="20">
        <v>1730.1568</v>
      </c>
      <c r="L38" s="20">
        <v>3079.8282999999997</v>
      </c>
      <c r="M38" s="28">
        <v>2959.9470000000001</v>
      </c>
      <c r="N38" s="29">
        <v>3335.9</v>
      </c>
      <c r="O38" s="1"/>
      <c r="P38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2016-10-28T03:57:44Z</dcterms:created>
  <dcterms:modified xsi:type="dcterms:W3CDTF">2018-06-05T10:36:25Z</dcterms:modified>
</cp:coreProperties>
</file>