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erendorj\Downloads\"/>
    </mc:Choice>
  </mc:AlternateContent>
  <bookViews>
    <workbookView xWindow="0" yWindow="0" windowWidth="28800" windowHeight="1173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2" i="1" l="1"/>
  <c r="L92" i="1" s="1"/>
  <c r="L89" i="1"/>
  <c r="K89" i="1"/>
  <c r="JV55" i="1"/>
  <c r="JU55" i="1"/>
  <c r="JC55" i="1"/>
  <c r="JB55" i="1"/>
  <c r="IJ55" i="1"/>
  <c r="II55" i="1"/>
  <c r="HQ55" i="1"/>
  <c r="HP55" i="1"/>
  <c r="GX55" i="1"/>
  <c r="GW55" i="1"/>
  <c r="GE55" i="1"/>
  <c r="GD55" i="1"/>
  <c r="FL55" i="1"/>
  <c r="FK55" i="1"/>
  <c r="ES55" i="1"/>
  <c r="ER55" i="1"/>
  <c r="DZ55" i="1"/>
  <c r="DY55" i="1"/>
  <c r="DG55" i="1"/>
  <c r="DF55" i="1"/>
  <c r="CN55" i="1"/>
  <c r="CM55" i="1"/>
  <c r="BU55" i="1"/>
  <c r="BC55" i="1"/>
  <c r="BB55" i="1"/>
  <c r="AJ55" i="1"/>
  <c r="JV54" i="1"/>
  <c r="JU54" i="1"/>
  <c r="JC54" i="1"/>
  <c r="JB54" i="1"/>
  <c r="IJ54" i="1"/>
  <c r="II54" i="1"/>
  <c r="HQ54" i="1"/>
  <c r="HP54" i="1"/>
  <c r="GX54" i="1"/>
  <c r="GW54" i="1"/>
  <c r="GE54" i="1"/>
  <c r="GD54" i="1"/>
  <c r="FL54" i="1"/>
  <c r="FK54" i="1"/>
  <c r="ES54" i="1"/>
  <c r="ER54" i="1"/>
  <c r="DZ54" i="1"/>
  <c r="DY54" i="1"/>
  <c r="DG54" i="1"/>
  <c r="DF54" i="1"/>
  <c r="CN54" i="1"/>
  <c r="CM54" i="1"/>
  <c r="BU54" i="1"/>
  <c r="BC54" i="1"/>
  <c r="BB54" i="1"/>
  <c r="AJ54" i="1"/>
  <c r="JX53" i="1"/>
  <c r="JW53" i="1"/>
  <c r="JE53" i="1"/>
  <c r="JD53" i="1"/>
  <c r="IL53" i="1"/>
  <c r="IK53" i="1"/>
  <c r="HS53" i="1"/>
  <c r="HR53" i="1"/>
  <c r="GZ53" i="1"/>
  <c r="GY53" i="1"/>
  <c r="GG53" i="1"/>
  <c r="GF53" i="1"/>
  <c r="FN53" i="1"/>
  <c r="FM53" i="1"/>
  <c r="EU53" i="1"/>
  <c r="ET53" i="1"/>
  <c r="EB53" i="1"/>
  <c r="EA53" i="1"/>
  <c r="DI53" i="1"/>
  <c r="DH53" i="1"/>
  <c r="CP53" i="1"/>
  <c r="CO53" i="1"/>
  <c r="BW53" i="1"/>
  <c r="BV53" i="1"/>
  <c r="BD53" i="1"/>
  <c r="BC53" i="1"/>
  <c r="AJ53" i="1"/>
  <c r="Q53" i="1"/>
  <c r="JX52" i="1"/>
  <c r="JW52" i="1"/>
  <c r="JE52" i="1"/>
  <c r="JD52" i="1"/>
  <c r="IL52" i="1"/>
  <c r="IK52" i="1"/>
  <c r="HS52" i="1"/>
  <c r="HR52" i="1"/>
  <c r="GZ52" i="1"/>
  <c r="GY52" i="1"/>
  <c r="GG52" i="1"/>
  <c r="GF52" i="1"/>
  <c r="FN52" i="1"/>
  <c r="FM52" i="1"/>
  <c r="EU52" i="1"/>
  <c r="ET52" i="1"/>
  <c r="EB52" i="1"/>
  <c r="EA52" i="1"/>
  <c r="DI52" i="1"/>
  <c r="DH52" i="1"/>
  <c r="CP52" i="1"/>
  <c r="CO52" i="1"/>
  <c r="BW52" i="1"/>
  <c r="BV52" i="1"/>
  <c r="BD52" i="1"/>
  <c r="BC52" i="1"/>
  <c r="AJ52" i="1"/>
  <c r="Q52" i="1"/>
  <c r="JX51" i="1"/>
  <c r="JW51" i="1"/>
  <c r="JN51" i="1"/>
  <c r="JE51" i="1"/>
  <c r="JD51" i="1"/>
  <c r="IU51" i="1"/>
  <c r="IL51" i="1"/>
  <c r="IK51" i="1"/>
  <c r="IB51" i="1"/>
  <c r="HS51" i="1"/>
  <c r="HR51" i="1"/>
  <c r="HI51" i="1"/>
  <c r="GZ51" i="1"/>
  <c r="GY51" i="1"/>
  <c r="GP51" i="1"/>
  <c r="GG51" i="1"/>
  <c r="GF51" i="1"/>
  <c r="FW51" i="1"/>
  <c r="FN51" i="1"/>
  <c r="FM51" i="1"/>
  <c r="FD51" i="1"/>
  <c r="EU51" i="1"/>
  <c r="ET51" i="1"/>
  <c r="EK51" i="1"/>
  <c r="EB51" i="1"/>
  <c r="EA51" i="1"/>
  <c r="DR51" i="1"/>
  <c r="DI51" i="1"/>
  <c r="DH51" i="1"/>
  <c r="CY51" i="1"/>
  <c r="CP51" i="1"/>
  <c r="CO51" i="1"/>
  <c r="CF51" i="1"/>
  <c r="BW51" i="1"/>
  <c r="BV51" i="1"/>
  <c r="BM51" i="1"/>
  <c r="BD51" i="1"/>
  <c r="BC51" i="1"/>
  <c r="AT51" i="1"/>
  <c r="AJ51" i="1"/>
  <c r="AA51" i="1"/>
  <c r="Q51" i="1"/>
  <c r="G51" i="1"/>
  <c r="F51" i="1"/>
  <c r="E51" i="1"/>
  <c r="D51" i="1"/>
  <c r="C51" i="1"/>
  <c r="JX50" i="1"/>
  <c r="JW50" i="1"/>
  <c r="JE50" i="1"/>
  <c r="JD50" i="1"/>
  <c r="IU50" i="1"/>
  <c r="H50" i="1" s="1"/>
  <c r="H51" i="1" s="1"/>
  <c r="IL50" i="1"/>
  <c r="IK50" i="1"/>
  <c r="HS50" i="1"/>
  <c r="HR50" i="1"/>
  <c r="GZ50" i="1"/>
  <c r="GY50" i="1"/>
  <c r="GG50" i="1"/>
  <c r="GF50" i="1"/>
  <c r="FN50" i="1"/>
  <c r="FM50" i="1"/>
  <c r="EU50" i="1"/>
  <c r="ET50" i="1"/>
  <c r="EB50" i="1"/>
  <c r="EA50" i="1"/>
  <c r="DI50" i="1"/>
  <c r="DH50" i="1"/>
  <c r="CP50" i="1"/>
  <c r="CO50" i="1"/>
  <c r="BW50" i="1"/>
  <c r="BV50" i="1"/>
  <c r="BD50" i="1"/>
  <c r="BC50" i="1"/>
  <c r="AJ50" i="1"/>
  <c r="Q50" i="1"/>
  <c r="M50" i="1"/>
  <c r="L50" i="1"/>
  <c r="G50" i="1"/>
  <c r="F50" i="1"/>
  <c r="E50" i="1"/>
  <c r="D50" i="1"/>
  <c r="C50" i="1"/>
  <c r="JX49" i="1"/>
  <c r="JW49" i="1"/>
  <c r="JE49" i="1"/>
  <c r="JD49" i="1"/>
  <c r="IL49" i="1"/>
  <c r="IK49" i="1"/>
  <c r="HS49" i="1"/>
  <c r="HR49" i="1"/>
  <c r="GZ49" i="1"/>
  <c r="GY49" i="1"/>
  <c r="GG49" i="1"/>
  <c r="GF49" i="1"/>
  <c r="FN49" i="1"/>
  <c r="FM49" i="1"/>
  <c r="EU49" i="1"/>
  <c r="ET49" i="1"/>
  <c r="EB49" i="1"/>
  <c r="EA49" i="1"/>
  <c r="DI49" i="1"/>
  <c r="DH49" i="1"/>
  <c r="CP49" i="1"/>
  <c r="CO49" i="1"/>
  <c r="BW49" i="1"/>
  <c r="BV49" i="1"/>
  <c r="BD49" i="1"/>
  <c r="BC49" i="1"/>
  <c r="AJ49" i="1"/>
  <c r="Q49" i="1"/>
  <c r="N49" i="1"/>
  <c r="M49" i="1"/>
  <c r="H49" i="1"/>
  <c r="G49" i="1"/>
  <c r="F49" i="1"/>
  <c r="E49" i="1"/>
  <c r="D49" i="1"/>
  <c r="C49" i="1"/>
  <c r="JX48" i="1"/>
  <c r="JW48" i="1"/>
  <c r="JE48" i="1"/>
  <c r="JD48" i="1"/>
  <c r="IL48" i="1"/>
  <c r="IK48" i="1"/>
  <c r="HS48" i="1"/>
  <c r="HR48" i="1"/>
  <c r="GZ48" i="1"/>
  <c r="GY48" i="1"/>
  <c r="GG48" i="1"/>
  <c r="GF48" i="1"/>
  <c r="FN48" i="1"/>
  <c r="FM48" i="1"/>
  <c r="EU48" i="1"/>
  <c r="ET48" i="1"/>
  <c r="EB48" i="1"/>
  <c r="EA48" i="1"/>
  <c r="DI48" i="1"/>
  <c r="DH48" i="1"/>
  <c r="CP48" i="1"/>
  <c r="CO48" i="1"/>
  <c r="BW48" i="1"/>
  <c r="BV48" i="1"/>
  <c r="BD48" i="1"/>
  <c r="BC48" i="1"/>
  <c r="AJ48" i="1"/>
  <c r="Q48" i="1"/>
  <c r="JX47" i="1"/>
  <c r="JW47" i="1"/>
  <c r="JN47" i="1"/>
  <c r="JM47" i="1"/>
  <c r="JE47" i="1"/>
  <c r="JD47" i="1"/>
  <c r="IU47" i="1"/>
  <c r="IT47" i="1"/>
  <c r="IL47" i="1"/>
  <c r="IK47" i="1"/>
  <c r="IB47" i="1"/>
  <c r="IA47" i="1"/>
  <c r="HS47" i="1"/>
  <c r="HR47" i="1"/>
  <c r="HI47" i="1"/>
  <c r="HH47" i="1"/>
  <c r="GZ47" i="1"/>
  <c r="GY47" i="1"/>
  <c r="GP47" i="1"/>
  <c r="GO47" i="1"/>
  <c r="GG47" i="1"/>
  <c r="GF47" i="1"/>
  <c r="FW47" i="1"/>
  <c r="FV47" i="1"/>
  <c r="FN47" i="1"/>
  <c r="FM47" i="1"/>
  <c r="FD47" i="1"/>
  <c r="FC47" i="1"/>
  <c r="EU47" i="1"/>
  <c r="ET47" i="1"/>
  <c r="EK47" i="1"/>
  <c r="EJ47" i="1"/>
  <c r="EB47" i="1"/>
  <c r="EA47" i="1"/>
  <c r="DR47" i="1"/>
  <c r="DQ47" i="1"/>
  <c r="DI47" i="1"/>
  <c r="DH47" i="1"/>
  <c r="CY47" i="1"/>
  <c r="CX47" i="1"/>
  <c r="CP47" i="1"/>
  <c r="CO47" i="1"/>
  <c r="CF47" i="1"/>
  <c r="CE47" i="1"/>
  <c r="BW47" i="1"/>
  <c r="BV47" i="1"/>
  <c r="BM47" i="1"/>
  <c r="BL47" i="1"/>
  <c r="BD47" i="1"/>
  <c r="BC47" i="1"/>
  <c r="AT47" i="1"/>
  <c r="AS47" i="1"/>
  <c r="AJ47" i="1"/>
  <c r="AA47" i="1"/>
  <c r="Z47" i="1"/>
  <c r="Q47" i="1"/>
  <c r="M47" i="1"/>
  <c r="JX46" i="1"/>
  <c r="JW46" i="1"/>
  <c r="JE46" i="1"/>
  <c r="JD46" i="1"/>
  <c r="IT46" i="1"/>
  <c r="G46" i="1" s="1"/>
  <c r="IS46" i="1"/>
  <c r="F46" i="1" s="1"/>
  <c r="IR46" i="1"/>
  <c r="E46" i="1" s="1"/>
  <c r="IQ46" i="1"/>
  <c r="D46" i="1" s="1"/>
  <c r="IP46" i="1"/>
  <c r="C46" i="1" s="1"/>
  <c r="IL46" i="1"/>
  <c r="IK46" i="1"/>
  <c r="HS46" i="1"/>
  <c r="HR46" i="1"/>
  <c r="GZ46" i="1"/>
  <c r="GY46" i="1"/>
  <c r="GG46" i="1"/>
  <c r="GF46" i="1"/>
  <c r="FN46" i="1"/>
  <c r="FM46" i="1"/>
  <c r="EU46" i="1"/>
  <c r="ET46" i="1"/>
  <c r="EB46" i="1"/>
  <c r="EA46" i="1"/>
  <c r="DI46" i="1"/>
  <c r="DH46" i="1"/>
  <c r="CP46" i="1"/>
  <c r="CO46" i="1"/>
  <c r="BW46" i="1"/>
  <c r="BV46" i="1"/>
  <c r="BD46" i="1"/>
  <c r="BC46" i="1"/>
  <c r="AJ46" i="1"/>
  <c r="Q46" i="1"/>
  <c r="N46" i="1"/>
  <c r="H46" i="1"/>
  <c r="JX45" i="1"/>
  <c r="JW45" i="1"/>
  <c r="JE45" i="1"/>
  <c r="JD45" i="1"/>
  <c r="IL45" i="1"/>
  <c r="IK45" i="1"/>
  <c r="HS45" i="1"/>
  <c r="HR45" i="1"/>
  <c r="GZ45" i="1"/>
  <c r="GY45" i="1"/>
  <c r="GG45" i="1"/>
  <c r="GF45" i="1"/>
  <c r="FN45" i="1"/>
  <c r="FM45" i="1"/>
  <c r="EU45" i="1"/>
  <c r="ET45" i="1"/>
  <c r="EB45" i="1"/>
  <c r="EA45" i="1"/>
  <c r="DI45" i="1"/>
  <c r="DH45" i="1"/>
  <c r="CP45" i="1"/>
  <c r="CO45" i="1"/>
  <c r="BW45" i="1"/>
  <c r="BV45" i="1"/>
  <c r="BD45" i="1"/>
  <c r="BC45" i="1"/>
  <c r="AJ45" i="1"/>
  <c r="Q45" i="1"/>
  <c r="N45" i="1"/>
  <c r="H45" i="1"/>
  <c r="G45" i="1"/>
  <c r="F45" i="1"/>
  <c r="E45" i="1"/>
  <c r="D45" i="1"/>
  <c r="C45" i="1"/>
  <c r="JX44" i="1"/>
  <c r="JW44" i="1"/>
  <c r="JE44" i="1"/>
  <c r="JD44" i="1"/>
  <c r="IL44" i="1"/>
  <c r="IK44" i="1"/>
  <c r="HS44" i="1"/>
  <c r="HR44" i="1"/>
  <c r="GZ44" i="1"/>
  <c r="GY44" i="1"/>
  <c r="GG44" i="1"/>
  <c r="GF44" i="1"/>
  <c r="FN44" i="1"/>
  <c r="FM44" i="1"/>
  <c r="EU44" i="1"/>
  <c r="ET44" i="1"/>
  <c r="EB44" i="1"/>
  <c r="EA44" i="1"/>
  <c r="DI44" i="1"/>
  <c r="DH44" i="1"/>
  <c r="CP44" i="1"/>
  <c r="CO44" i="1"/>
  <c r="BW44" i="1"/>
  <c r="BV44" i="1"/>
  <c r="BD44" i="1"/>
  <c r="BC44" i="1"/>
  <c r="AJ44" i="1"/>
  <c r="Q44" i="1"/>
  <c r="N44" i="1"/>
  <c r="H44" i="1"/>
  <c r="G44" i="1"/>
  <c r="F44" i="1"/>
  <c r="E44" i="1"/>
  <c r="D44" i="1"/>
  <c r="C44" i="1"/>
  <c r="JX43" i="1"/>
  <c r="JW43" i="1"/>
  <c r="JE43" i="1"/>
  <c r="JD43" i="1"/>
  <c r="IL43" i="1"/>
  <c r="IK43" i="1"/>
  <c r="HS43" i="1"/>
  <c r="HR43" i="1"/>
  <c r="GZ43" i="1"/>
  <c r="GY43" i="1"/>
  <c r="GG43" i="1"/>
  <c r="GF43" i="1"/>
  <c r="FN43" i="1"/>
  <c r="FM43" i="1"/>
  <c r="EU43" i="1"/>
  <c r="ET43" i="1"/>
  <c r="EB43" i="1"/>
  <c r="EA43" i="1"/>
  <c r="DI43" i="1"/>
  <c r="DH43" i="1"/>
  <c r="CP43" i="1"/>
  <c r="CO43" i="1"/>
  <c r="BW43" i="1"/>
  <c r="BV43" i="1"/>
  <c r="BD43" i="1"/>
  <c r="BC43" i="1"/>
  <c r="AJ43" i="1"/>
  <c r="Q43" i="1"/>
  <c r="N43" i="1"/>
  <c r="G43" i="1"/>
  <c r="F43" i="1"/>
  <c r="E43" i="1"/>
  <c r="D43" i="1"/>
  <c r="C43" i="1"/>
  <c r="JX42" i="1"/>
  <c r="JW42" i="1"/>
  <c r="JE42" i="1"/>
  <c r="JD42" i="1"/>
  <c r="IU42" i="1"/>
  <c r="IL42" i="1"/>
  <c r="IK42" i="1"/>
  <c r="HS42" i="1"/>
  <c r="HR42" i="1"/>
  <c r="GZ42" i="1"/>
  <c r="GY42" i="1"/>
  <c r="GG42" i="1"/>
  <c r="GF42" i="1"/>
  <c r="FN42" i="1"/>
  <c r="FM42" i="1"/>
  <c r="EU42" i="1"/>
  <c r="ET42" i="1"/>
  <c r="EB42" i="1"/>
  <c r="EA42" i="1"/>
  <c r="DI42" i="1"/>
  <c r="DH42" i="1"/>
  <c r="CP42" i="1"/>
  <c r="CO42" i="1"/>
  <c r="BW42" i="1"/>
  <c r="BV42" i="1"/>
  <c r="BD42" i="1"/>
  <c r="BC42" i="1"/>
  <c r="AJ42" i="1"/>
  <c r="Q42" i="1"/>
  <c r="JX41" i="1"/>
  <c r="JW41" i="1"/>
  <c r="JE41" i="1"/>
  <c r="JD41" i="1"/>
  <c r="IL41" i="1"/>
  <c r="IK41" i="1"/>
  <c r="HS41" i="1"/>
  <c r="HR41" i="1"/>
  <c r="GZ41" i="1"/>
  <c r="GY41" i="1"/>
  <c r="GG41" i="1"/>
  <c r="GF41" i="1"/>
  <c r="FN41" i="1"/>
  <c r="FM41" i="1"/>
  <c r="EU41" i="1"/>
  <c r="ET41" i="1"/>
  <c r="EB41" i="1"/>
  <c r="EA41" i="1"/>
  <c r="DI41" i="1"/>
  <c r="DH41" i="1"/>
  <c r="CP41" i="1"/>
  <c r="CO41" i="1"/>
  <c r="BW41" i="1"/>
  <c r="BV41" i="1"/>
  <c r="BD41" i="1"/>
  <c r="BC41" i="1"/>
  <c r="AJ41" i="1"/>
  <c r="Q41" i="1"/>
  <c r="M41" i="1"/>
  <c r="L41" i="1"/>
  <c r="I41" i="1"/>
  <c r="H41" i="1"/>
  <c r="G41" i="1"/>
  <c r="F41" i="1"/>
  <c r="E41" i="1"/>
  <c r="D41" i="1"/>
  <c r="C41" i="1"/>
  <c r="JX40" i="1"/>
  <c r="JW40" i="1"/>
  <c r="JE40" i="1"/>
  <c r="JD40" i="1"/>
  <c r="IL40" i="1"/>
  <c r="IK40" i="1"/>
  <c r="HS40" i="1"/>
  <c r="HR40" i="1"/>
  <c r="GZ40" i="1"/>
  <c r="GY40" i="1"/>
  <c r="GG40" i="1"/>
  <c r="GF40" i="1"/>
  <c r="FN40" i="1"/>
  <c r="FM40" i="1"/>
  <c r="EU40" i="1"/>
  <c r="ET40" i="1"/>
  <c r="EB40" i="1"/>
  <c r="EA40" i="1"/>
  <c r="DI40" i="1"/>
  <c r="DH40" i="1"/>
  <c r="CP40" i="1"/>
  <c r="CO40" i="1"/>
  <c r="BW40" i="1"/>
  <c r="BV40" i="1"/>
  <c r="BD40" i="1"/>
  <c r="BC40" i="1"/>
  <c r="AJ40" i="1"/>
  <c r="AG40" i="1"/>
  <c r="Q40" i="1"/>
  <c r="M40" i="1"/>
  <c r="L40" i="1"/>
  <c r="I40" i="1"/>
  <c r="H40" i="1"/>
  <c r="G40" i="1"/>
  <c r="F40" i="1"/>
  <c r="E40" i="1"/>
  <c r="D40" i="1"/>
  <c r="C40" i="1"/>
  <c r="JX39" i="1"/>
  <c r="JW39" i="1"/>
  <c r="JE39" i="1"/>
  <c r="JD39" i="1"/>
  <c r="IL39" i="1"/>
  <c r="IK39" i="1"/>
  <c r="HS39" i="1"/>
  <c r="HR39" i="1"/>
  <c r="GZ39" i="1"/>
  <c r="GY39" i="1"/>
  <c r="GG39" i="1"/>
  <c r="GF39" i="1"/>
  <c r="FN39" i="1"/>
  <c r="FM39" i="1"/>
  <c r="EU39" i="1"/>
  <c r="ET39" i="1"/>
  <c r="EB39" i="1"/>
  <c r="EA39" i="1"/>
  <c r="DI39" i="1"/>
  <c r="DH39" i="1"/>
  <c r="CP39" i="1"/>
  <c r="CO39" i="1"/>
  <c r="BW39" i="1"/>
  <c r="BV39" i="1"/>
  <c r="BD39" i="1"/>
  <c r="BC39" i="1"/>
  <c r="AJ39" i="1"/>
  <c r="Q39" i="1"/>
  <c r="L39" i="1"/>
  <c r="I39" i="1"/>
  <c r="H39" i="1"/>
  <c r="G39" i="1"/>
  <c r="F39" i="1"/>
  <c r="E39" i="1"/>
  <c r="D39" i="1"/>
  <c r="C39" i="1"/>
  <c r="JX38" i="1"/>
  <c r="JW38" i="1"/>
  <c r="JV38" i="1"/>
  <c r="JR38" i="1"/>
  <c r="JM38" i="1"/>
  <c r="JL38" i="1"/>
  <c r="JI38" i="1"/>
  <c r="JE38" i="1"/>
  <c r="JD38" i="1"/>
  <c r="JC38" i="1"/>
  <c r="JA38" i="1"/>
  <c r="IY38" i="1"/>
  <c r="IU38" i="1"/>
  <c r="IT38" i="1"/>
  <c r="IS38" i="1"/>
  <c r="IR38" i="1"/>
  <c r="IQ38" i="1"/>
  <c r="IP38" i="1"/>
  <c r="IL38" i="1"/>
  <c r="IK38" i="1"/>
  <c r="IJ38" i="1"/>
  <c r="IH38" i="1"/>
  <c r="IF38" i="1"/>
  <c r="IB38" i="1"/>
  <c r="IA38" i="1"/>
  <c r="HZ38" i="1"/>
  <c r="HY38" i="1"/>
  <c r="HX38" i="1"/>
  <c r="HS38" i="1"/>
  <c r="HR38" i="1"/>
  <c r="HQ38" i="1"/>
  <c r="HO38" i="1"/>
  <c r="HM38" i="1"/>
  <c r="HH38" i="1"/>
  <c r="HG38" i="1"/>
  <c r="GZ38" i="1"/>
  <c r="GY38" i="1"/>
  <c r="GX38" i="1"/>
  <c r="GV38" i="1"/>
  <c r="GT38" i="1"/>
  <c r="GP38" i="1"/>
  <c r="GN38" i="1"/>
  <c r="GG38" i="1"/>
  <c r="GF38" i="1"/>
  <c r="GE38" i="1"/>
  <c r="GC38" i="1"/>
  <c r="GA38" i="1"/>
  <c r="FW38" i="1"/>
  <c r="FV38" i="1"/>
  <c r="FU38" i="1"/>
  <c r="FN38" i="1"/>
  <c r="FM38" i="1"/>
  <c r="FL38" i="1"/>
  <c r="FJ38" i="1"/>
  <c r="FH38" i="1"/>
  <c r="FC38" i="1"/>
  <c r="FB38" i="1"/>
  <c r="FA38" i="1"/>
  <c r="EU38" i="1"/>
  <c r="ET38" i="1"/>
  <c r="ES38" i="1"/>
  <c r="EQ38" i="1"/>
  <c r="EO38" i="1"/>
  <c r="EJ38" i="1"/>
  <c r="EI38" i="1"/>
  <c r="EG38" i="1"/>
  <c r="EB38" i="1"/>
  <c r="EA38" i="1"/>
  <c r="DZ38" i="1"/>
  <c r="DX38" i="1"/>
  <c r="DV38" i="1"/>
  <c r="DR38" i="1"/>
  <c r="DQ38" i="1"/>
  <c r="DP38" i="1"/>
  <c r="DO38" i="1"/>
  <c r="DN38" i="1"/>
  <c r="DM38" i="1"/>
  <c r="DI38" i="1"/>
  <c r="DH38" i="1"/>
  <c r="DG38" i="1"/>
  <c r="DE38" i="1"/>
  <c r="DC38" i="1"/>
  <c r="CY38" i="1"/>
  <c r="CX38" i="1"/>
  <c r="CW38" i="1"/>
  <c r="CV38" i="1"/>
  <c r="CU38" i="1"/>
  <c r="CT38" i="1"/>
  <c r="CP38" i="1"/>
  <c r="CO38" i="1"/>
  <c r="CN38" i="1"/>
  <c r="CL38" i="1"/>
  <c r="CJ38" i="1"/>
  <c r="CE38" i="1"/>
  <c r="CD38" i="1"/>
  <c r="CC38" i="1"/>
  <c r="CB38" i="1"/>
  <c r="D38" i="1" s="1"/>
  <c r="CA38" i="1"/>
  <c r="BW38" i="1"/>
  <c r="BV38" i="1"/>
  <c r="BU38" i="1"/>
  <c r="BS38" i="1"/>
  <c r="BQ38" i="1"/>
  <c r="BM38" i="1"/>
  <c r="BL38" i="1"/>
  <c r="BK38" i="1"/>
  <c r="BJ38" i="1"/>
  <c r="BI38" i="1"/>
  <c r="BH38" i="1"/>
  <c r="BD38" i="1"/>
  <c r="BC38" i="1"/>
  <c r="AZ38" i="1"/>
  <c r="AX38" i="1"/>
  <c r="AT38" i="1"/>
  <c r="AS38" i="1"/>
  <c r="AR38" i="1"/>
  <c r="AQ38" i="1"/>
  <c r="AP38" i="1"/>
  <c r="AO38" i="1"/>
  <c r="AJ38" i="1"/>
  <c r="AE38" i="1"/>
  <c r="AA38" i="1"/>
  <c r="Z38" i="1"/>
  <c r="Y38" i="1"/>
  <c r="X38" i="1"/>
  <c r="E38" i="1" s="1"/>
  <c r="W38" i="1"/>
  <c r="V38" i="1"/>
  <c r="Q38" i="1"/>
  <c r="M38" i="1"/>
  <c r="L38" i="1"/>
  <c r="I38" i="1"/>
  <c r="JX37" i="1"/>
  <c r="JW37" i="1"/>
  <c r="JE37" i="1"/>
  <c r="JD37" i="1"/>
  <c r="IL37" i="1"/>
  <c r="IK37" i="1"/>
  <c r="HS37" i="1"/>
  <c r="HR37" i="1"/>
  <c r="GZ37" i="1"/>
  <c r="GY37" i="1"/>
  <c r="GG37" i="1"/>
  <c r="GF37" i="1"/>
  <c r="FN37" i="1"/>
  <c r="FM37" i="1"/>
  <c r="EU37" i="1"/>
  <c r="ET37" i="1"/>
  <c r="EB37" i="1"/>
  <c r="EA37" i="1"/>
  <c r="DI37" i="1"/>
  <c r="DH37" i="1"/>
  <c r="CP37" i="1"/>
  <c r="CO37" i="1"/>
  <c r="BW37" i="1"/>
  <c r="BV37" i="1"/>
  <c r="BD37" i="1"/>
  <c r="BC37" i="1"/>
  <c r="AJ37" i="1"/>
  <c r="AG37" i="1"/>
  <c r="Q37" i="1"/>
  <c r="M37" i="1"/>
  <c r="L37" i="1"/>
  <c r="I37" i="1"/>
  <c r="H37" i="1"/>
  <c r="G37" i="1"/>
  <c r="F37" i="1"/>
  <c r="E37" i="1"/>
  <c r="D37" i="1"/>
  <c r="C37" i="1"/>
  <c r="JX36" i="1"/>
  <c r="JW36" i="1"/>
  <c r="JE36" i="1"/>
  <c r="JD36" i="1"/>
  <c r="IL36" i="1"/>
  <c r="IK36" i="1"/>
  <c r="HS36" i="1"/>
  <c r="HR36" i="1"/>
  <c r="GZ36" i="1"/>
  <c r="GY36" i="1"/>
  <c r="GG36" i="1"/>
  <c r="GF36" i="1"/>
  <c r="FN36" i="1"/>
  <c r="FM36" i="1"/>
  <c r="EU36" i="1"/>
  <c r="ET36" i="1"/>
  <c r="EB36" i="1"/>
  <c r="EA36" i="1"/>
  <c r="DI36" i="1"/>
  <c r="DH36" i="1"/>
  <c r="CP36" i="1"/>
  <c r="CO36" i="1"/>
  <c r="BW36" i="1"/>
  <c r="BV36" i="1"/>
  <c r="BD36" i="1"/>
  <c r="BC36" i="1"/>
  <c r="AJ36" i="1"/>
  <c r="Q36" i="1"/>
  <c r="M36" i="1"/>
  <c r="L36" i="1"/>
  <c r="I36" i="1"/>
  <c r="H36" i="1"/>
  <c r="G36" i="1"/>
  <c r="F36" i="1"/>
  <c r="E36" i="1"/>
  <c r="D36" i="1"/>
  <c r="C36" i="1"/>
  <c r="JX35" i="1"/>
  <c r="JW35" i="1"/>
  <c r="JV35" i="1"/>
  <c r="JN35" i="1"/>
  <c r="JM35" i="1"/>
  <c r="JL35" i="1"/>
  <c r="JI35" i="1"/>
  <c r="JE35" i="1"/>
  <c r="JD35" i="1"/>
  <c r="JC35" i="1"/>
  <c r="JA35" i="1"/>
  <c r="IZ35" i="1"/>
  <c r="IU35" i="1"/>
  <c r="IT35" i="1"/>
  <c r="IS35" i="1"/>
  <c r="IR35" i="1"/>
  <c r="IQ35" i="1"/>
  <c r="IP35" i="1"/>
  <c r="IL35" i="1"/>
  <c r="IK35" i="1"/>
  <c r="IJ35" i="1"/>
  <c r="IH35" i="1"/>
  <c r="IG35" i="1"/>
  <c r="IB35" i="1"/>
  <c r="IA35" i="1"/>
  <c r="HZ35" i="1"/>
  <c r="HY35" i="1"/>
  <c r="HX35" i="1"/>
  <c r="HW35" i="1"/>
  <c r="HS35" i="1"/>
  <c r="HR35" i="1"/>
  <c r="HQ35" i="1"/>
  <c r="HH35" i="1"/>
  <c r="HG35" i="1"/>
  <c r="HF35" i="1"/>
  <c r="GZ35" i="1"/>
  <c r="GY35" i="1"/>
  <c r="GX35" i="1"/>
  <c r="GV35" i="1"/>
  <c r="GU35" i="1"/>
  <c r="GP35" i="1"/>
  <c r="GN35" i="1"/>
  <c r="GG35" i="1"/>
  <c r="GF35" i="1"/>
  <c r="GE35" i="1"/>
  <c r="GC35" i="1"/>
  <c r="FW35" i="1"/>
  <c r="FV35" i="1"/>
  <c r="FU35" i="1"/>
  <c r="FN35" i="1"/>
  <c r="FM35" i="1"/>
  <c r="FL35" i="1"/>
  <c r="FC35" i="1"/>
  <c r="FB35" i="1"/>
  <c r="FA35" i="1"/>
  <c r="EY35" i="1"/>
  <c r="EU35" i="1"/>
  <c r="ET35" i="1"/>
  <c r="ES35" i="1"/>
  <c r="EJ35" i="1"/>
  <c r="EI35" i="1"/>
  <c r="EG35" i="1"/>
  <c r="EF35" i="1"/>
  <c r="EB35" i="1"/>
  <c r="EA35" i="1"/>
  <c r="DZ35" i="1"/>
  <c r="DX35" i="1"/>
  <c r="DW35" i="1"/>
  <c r="DR35" i="1"/>
  <c r="DQ35" i="1"/>
  <c r="L35" i="1" s="1"/>
  <c r="DP35" i="1"/>
  <c r="DO35" i="1"/>
  <c r="DN35" i="1"/>
  <c r="DM35" i="1"/>
  <c r="DI35" i="1"/>
  <c r="DH35" i="1"/>
  <c r="DG35" i="1"/>
  <c r="DD35" i="1"/>
  <c r="CY35" i="1"/>
  <c r="CX35" i="1"/>
  <c r="CW35" i="1"/>
  <c r="CV35" i="1"/>
  <c r="CU35" i="1"/>
  <c r="CT35" i="1"/>
  <c r="CP35" i="1"/>
  <c r="CO35" i="1"/>
  <c r="CN35" i="1"/>
  <c r="CL35" i="1"/>
  <c r="CK35" i="1"/>
  <c r="CF35" i="1"/>
  <c r="CE35" i="1"/>
  <c r="CD35" i="1"/>
  <c r="CC35" i="1"/>
  <c r="CB35" i="1"/>
  <c r="CA35" i="1"/>
  <c r="BW35" i="1"/>
  <c r="BV35" i="1"/>
  <c r="BU35" i="1"/>
  <c r="BS35" i="1"/>
  <c r="BR35" i="1"/>
  <c r="BM35" i="1"/>
  <c r="BL35" i="1"/>
  <c r="BK35" i="1"/>
  <c r="BJ35" i="1"/>
  <c r="BI35" i="1"/>
  <c r="BH35" i="1"/>
  <c r="BD35" i="1"/>
  <c r="BC35" i="1"/>
  <c r="AZ35" i="1"/>
  <c r="AY35" i="1"/>
  <c r="AT35" i="1"/>
  <c r="AS35" i="1"/>
  <c r="AR35" i="1"/>
  <c r="AQ35" i="1"/>
  <c r="AP35" i="1"/>
  <c r="AO35" i="1"/>
  <c r="AJ35" i="1"/>
  <c r="AF35" i="1"/>
  <c r="AA35" i="1"/>
  <c r="Z35" i="1"/>
  <c r="Y35" i="1"/>
  <c r="F35" i="1" s="1"/>
  <c r="X35" i="1"/>
  <c r="W35" i="1"/>
  <c r="V35" i="1"/>
  <c r="Q35" i="1"/>
  <c r="M35" i="1"/>
  <c r="I35" i="1"/>
  <c r="JX34" i="1"/>
  <c r="JW34" i="1"/>
  <c r="JE34" i="1"/>
  <c r="JD34" i="1"/>
  <c r="IL34" i="1"/>
  <c r="IK34" i="1"/>
  <c r="HS34" i="1"/>
  <c r="HR34" i="1"/>
  <c r="GZ34" i="1"/>
  <c r="GY34" i="1"/>
  <c r="GG34" i="1"/>
  <c r="GF34" i="1"/>
  <c r="FN34" i="1"/>
  <c r="FM34" i="1"/>
  <c r="EU34" i="1"/>
  <c r="ET34" i="1"/>
  <c r="EB34" i="1"/>
  <c r="EA34" i="1"/>
  <c r="DI34" i="1"/>
  <c r="DH34" i="1"/>
  <c r="CP34" i="1"/>
  <c r="CO34" i="1"/>
  <c r="BW34" i="1"/>
  <c r="BV34" i="1"/>
  <c r="BD34" i="1"/>
  <c r="BC34" i="1"/>
  <c r="AJ34" i="1"/>
  <c r="Q34" i="1"/>
  <c r="M34" i="1"/>
  <c r="L34" i="1"/>
  <c r="I34" i="1"/>
  <c r="H34" i="1"/>
  <c r="G34" i="1"/>
  <c r="F34" i="1"/>
  <c r="E34" i="1"/>
  <c r="D34" i="1"/>
  <c r="C34" i="1"/>
  <c r="JX33" i="1"/>
  <c r="JW33" i="1"/>
  <c r="JE33" i="1"/>
  <c r="JD33" i="1"/>
  <c r="IL33" i="1"/>
  <c r="IK33" i="1"/>
  <c r="HS33" i="1"/>
  <c r="HR33" i="1"/>
  <c r="GZ33" i="1"/>
  <c r="GY33" i="1"/>
  <c r="GG33" i="1"/>
  <c r="GF33" i="1"/>
  <c r="FN33" i="1"/>
  <c r="FM33" i="1"/>
  <c r="EU33" i="1"/>
  <c r="ET33" i="1"/>
  <c r="EB33" i="1"/>
  <c r="EA33" i="1"/>
  <c r="DI33" i="1"/>
  <c r="DH33" i="1"/>
  <c r="CP33" i="1"/>
  <c r="CO33" i="1"/>
  <c r="BW33" i="1"/>
  <c r="BV33" i="1"/>
  <c r="BD33" i="1"/>
  <c r="BC33" i="1"/>
  <c r="AJ33" i="1"/>
  <c r="X33" i="1"/>
  <c r="W33" i="1"/>
  <c r="R33" i="1"/>
  <c r="P33" i="1"/>
  <c r="O33" i="1"/>
  <c r="N33" i="1"/>
  <c r="K33" i="1"/>
  <c r="H33" i="1"/>
  <c r="D33" i="1"/>
  <c r="JX32" i="1"/>
  <c r="JW32" i="1"/>
  <c r="JE32" i="1"/>
  <c r="JD32" i="1"/>
  <c r="IL32" i="1"/>
  <c r="IK32" i="1"/>
  <c r="HS32" i="1"/>
  <c r="HR32" i="1"/>
  <c r="GZ32" i="1"/>
  <c r="GY32" i="1"/>
  <c r="GG32" i="1"/>
  <c r="GF32" i="1"/>
  <c r="FN32" i="1"/>
  <c r="FM32" i="1"/>
  <c r="EU32" i="1"/>
  <c r="ET32" i="1"/>
  <c r="EB32" i="1"/>
  <c r="EA32" i="1"/>
  <c r="DI32" i="1"/>
  <c r="DH32" i="1"/>
  <c r="CP32" i="1"/>
  <c r="CO32" i="1"/>
  <c r="BW32" i="1"/>
  <c r="BV32" i="1"/>
  <c r="BD32" i="1"/>
  <c r="BC32" i="1"/>
  <c r="AJ32" i="1"/>
  <c r="Q32" i="1"/>
  <c r="M32" i="1"/>
  <c r="M33" i="1" s="1"/>
  <c r="L32" i="1"/>
  <c r="L33" i="1" s="1"/>
  <c r="J32" i="1"/>
  <c r="I32" i="1"/>
  <c r="I33" i="1" s="1"/>
  <c r="H32" i="1"/>
  <c r="G32" i="1"/>
  <c r="F32" i="1"/>
  <c r="F33" i="1" s="1"/>
  <c r="E32" i="1"/>
  <c r="E33" i="1" s="1"/>
  <c r="D32" i="1"/>
  <c r="C32" i="1"/>
  <c r="C33" i="1" s="1"/>
  <c r="JX31" i="1"/>
  <c r="JW31" i="1"/>
  <c r="JE31" i="1"/>
  <c r="JD31" i="1"/>
  <c r="IL31" i="1"/>
  <c r="IK31" i="1"/>
  <c r="HS31" i="1"/>
  <c r="HR31" i="1"/>
  <c r="GZ31" i="1"/>
  <c r="GY31" i="1"/>
  <c r="GG31" i="1"/>
  <c r="GF31" i="1"/>
  <c r="FN31" i="1"/>
  <c r="FM31" i="1"/>
  <c r="EU31" i="1"/>
  <c r="ET31" i="1"/>
  <c r="EB31" i="1"/>
  <c r="EA31" i="1"/>
  <c r="DI31" i="1"/>
  <c r="DH31" i="1"/>
  <c r="CP31" i="1"/>
  <c r="CO31" i="1"/>
  <c r="BW31" i="1"/>
  <c r="BV31" i="1"/>
  <c r="BD31" i="1"/>
  <c r="BC31" i="1"/>
  <c r="AJ31" i="1"/>
  <c r="Q31" i="1"/>
  <c r="M31" i="1"/>
  <c r="L31" i="1"/>
  <c r="J31" i="1"/>
  <c r="H31" i="1"/>
  <c r="G31" i="1"/>
  <c r="F31" i="1"/>
  <c r="E31" i="1"/>
  <c r="D31" i="1"/>
  <c r="C31" i="1"/>
  <c r="JX30" i="1"/>
  <c r="JW30" i="1"/>
  <c r="JE30" i="1"/>
  <c r="JD30" i="1"/>
  <c r="IL30" i="1"/>
  <c r="IK30" i="1"/>
  <c r="HS30" i="1"/>
  <c r="HR30" i="1"/>
  <c r="GZ30" i="1"/>
  <c r="GY30" i="1"/>
  <c r="GG30" i="1"/>
  <c r="GF30" i="1"/>
  <c r="FN30" i="1"/>
  <c r="FM30" i="1"/>
  <c r="EU30" i="1"/>
  <c r="ET30" i="1"/>
  <c r="EB30" i="1"/>
  <c r="EA30" i="1"/>
  <c r="DI30" i="1"/>
  <c r="DH30" i="1"/>
  <c r="CP30" i="1"/>
  <c r="CO30" i="1"/>
  <c r="BW30" i="1"/>
  <c r="BV30" i="1"/>
  <c r="BD30" i="1"/>
  <c r="BC30" i="1"/>
  <c r="AJ30" i="1"/>
  <c r="Q30" i="1"/>
  <c r="M30" i="1"/>
  <c r="L30" i="1"/>
  <c r="J30" i="1"/>
  <c r="H30" i="1"/>
  <c r="G30" i="1"/>
  <c r="F30" i="1"/>
  <c r="E30" i="1"/>
  <c r="D30" i="1"/>
  <c r="C30" i="1"/>
  <c r="JX29" i="1"/>
  <c r="JW29" i="1"/>
  <c r="JE29" i="1"/>
  <c r="JD29" i="1"/>
  <c r="IL29" i="1"/>
  <c r="IK29" i="1"/>
  <c r="HS29" i="1"/>
  <c r="HR29" i="1"/>
  <c r="GZ29" i="1"/>
  <c r="GY29" i="1"/>
  <c r="GG29" i="1"/>
  <c r="GF29" i="1"/>
  <c r="FN29" i="1"/>
  <c r="FM29" i="1"/>
  <c r="EU29" i="1"/>
  <c r="ET29" i="1"/>
  <c r="EB29" i="1"/>
  <c r="EA29" i="1"/>
  <c r="DI29" i="1"/>
  <c r="DH29" i="1"/>
  <c r="CP29" i="1"/>
  <c r="CO29" i="1"/>
  <c r="BW29" i="1"/>
  <c r="BV29" i="1"/>
  <c r="BD29" i="1"/>
  <c r="BC29" i="1"/>
  <c r="AJ29" i="1"/>
  <c r="Q29" i="1"/>
  <c r="M29" i="1"/>
  <c r="L29" i="1"/>
  <c r="J29" i="1"/>
  <c r="H29" i="1"/>
  <c r="G29" i="1"/>
  <c r="F29" i="1"/>
  <c r="E29" i="1"/>
  <c r="D29" i="1"/>
  <c r="C29" i="1"/>
  <c r="JX28" i="1"/>
  <c r="JW28" i="1"/>
  <c r="JE28" i="1"/>
  <c r="JD28" i="1"/>
  <c r="IL28" i="1"/>
  <c r="IK28" i="1"/>
  <c r="HS28" i="1"/>
  <c r="HR28" i="1"/>
  <c r="GZ28" i="1"/>
  <c r="GY28" i="1"/>
  <c r="GG28" i="1"/>
  <c r="GF28" i="1"/>
  <c r="FN28" i="1"/>
  <c r="FM28" i="1"/>
  <c r="EU28" i="1"/>
  <c r="ET28" i="1"/>
  <c r="EB28" i="1"/>
  <c r="EA28" i="1"/>
  <c r="DI28" i="1"/>
  <c r="DH28" i="1"/>
  <c r="CP28" i="1"/>
  <c r="CO28" i="1"/>
  <c r="BW28" i="1"/>
  <c r="BV28" i="1"/>
  <c r="BD28" i="1"/>
  <c r="BC28" i="1"/>
  <c r="AJ28" i="1"/>
  <c r="Q28" i="1"/>
  <c r="M28" i="1"/>
  <c r="L28" i="1"/>
  <c r="J28" i="1"/>
  <c r="H28" i="1"/>
  <c r="G28" i="1"/>
  <c r="F28" i="1"/>
  <c r="E28" i="1"/>
  <c r="D28" i="1"/>
  <c r="C28" i="1"/>
  <c r="JX27" i="1"/>
  <c r="JW27" i="1"/>
  <c r="JE27" i="1"/>
  <c r="JD27" i="1"/>
  <c r="IL27" i="1"/>
  <c r="IK27" i="1"/>
  <c r="HS27" i="1"/>
  <c r="HR27" i="1"/>
  <c r="GZ27" i="1"/>
  <c r="GY27" i="1"/>
  <c r="GG27" i="1"/>
  <c r="GF27" i="1"/>
  <c r="FN27" i="1"/>
  <c r="FM27" i="1"/>
  <c r="EU27" i="1"/>
  <c r="ET27" i="1"/>
  <c r="EB27" i="1"/>
  <c r="EA27" i="1"/>
  <c r="DI27" i="1"/>
  <c r="DH27" i="1"/>
  <c r="CP27" i="1"/>
  <c r="CO27" i="1"/>
  <c r="BW27" i="1"/>
  <c r="BV27" i="1"/>
  <c r="BD27" i="1"/>
  <c r="BC27" i="1"/>
  <c r="AJ27" i="1"/>
  <c r="Q27" i="1"/>
  <c r="M27" i="1"/>
  <c r="L27" i="1"/>
  <c r="J27" i="1"/>
  <c r="H27" i="1"/>
  <c r="G27" i="1"/>
  <c r="F27" i="1"/>
  <c r="E27" i="1"/>
  <c r="D27" i="1"/>
  <c r="C27" i="1"/>
  <c r="JX26" i="1"/>
  <c r="JW26" i="1"/>
  <c r="JE26" i="1"/>
  <c r="JD26" i="1"/>
  <c r="IL26" i="1"/>
  <c r="IK26" i="1"/>
  <c r="HS26" i="1"/>
  <c r="HR26" i="1"/>
  <c r="GZ26" i="1"/>
  <c r="GY26" i="1"/>
  <c r="GG26" i="1"/>
  <c r="GF26" i="1"/>
  <c r="FN26" i="1"/>
  <c r="FM26" i="1"/>
  <c r="EU26" i="1"/>
  <c r="ET26" i="1"/>
  <c r="EB26" i="1"/>
  <c r="EA26" i="1"/>
  <c r="DI26" i="1"/>
  <c r="DH26" i="1"/>
  <c r="CP26" i="1"/>
  <c r="CO26" i="1"/>
  <c r="BW26" i="1"/>
  <c r="BV26" i="1"/>
  <c r="BD26" i="1"/>
  <c r="BC26" i="1"/>
  <c r="AJ26" i="1"/>
  <c r="Q26" i="1"/>
  <c r="M26" i="1"/>
  <c r="L26" i="1"/>
  <c r="J26" i="1"/>
  <c r="H26" i="1"/>
  <c r="G26" i="1"/>
  <c r="F26" i="1"/>
  <c r="E26" i="1"/>
  <c r="D26" i="1"/>
  <c r="C26" i="1"/>
  <c r="JX25" i="1"/>
  <c r="JW25" i="1"/>
  <c r="JV25" i="1"/>
  <c r="JE25" i="1"/>
  <c r="JD25" i="1"/>
  <c r="JC25" i="1"/>
  <c r="IL25" i="1"/>
  <c r="IK25" i="1"/>
  <c r="IJ25" i="1"/>
  <c r="HS25" i="1"/>
  <c r="HR25" i="1"/>
  <c r="HQ25" i="1"/>
  <c r="GZ25" i="1"/>
  <c r="GY25" i="1"/>
  <c r="GX25" i="1"/>
  <c r="GG25" i="1"/>
  <c r="GF25" i="1"/>
  <c r="GE25" i="1"/>
  <c r="FN25" i="1"/>
  <c r="FM25" i="1"/>
  <c r="FL25" i="1"/>
  <c r="EU25" i="1"/>
  <c r="ET25" i="1"/>
  <c r="ES25" i="1"/>
  <c r="EB25" i="1"/>
  <c r="EA25" i="1"/>
  <c r="DZ25" i="1"/>
  <c r="DI25" i="1"/>
  <c r="DH25" i="1"/>
  <c r="DG25" i="1"/>
  <c r="CP25" i="1"/>
  <c r="CO25" i="1"/>
  <c r="CN25" i="1"/>
  <c r="BW25" i="1"/>
  <c r="BV25" i="1"/>
  <c r="BU25" i="1"/>
  <c r="BD25" i="1"/>
  <c r="BC25" i="1"/>
  <c r="AJ25" i="1"/>
  <c r="Q25" i="1"/>
  <c r="M25" i="1"/>
  <c r="L25" i="1"/>
  <c r="J25" i="1"/>
  <c r="H25" i="1"/>
  <c r="G25" i="1"/>
  <c r="F25" i="1"/>
  <c r="E25" i="1"/>
  <c r="D25" i="1"/>
  <c r="C25" i="1"/>
  <c r="JX24" i="1"/>
  <c r="JW24" i="1"/>
  <c r="JE24" i="1"/>
  <c r="JD24" i="1"/>
  <c r="IL24" i="1"/>
  <c r="IK24" i="1"/>
  <c r="HS24" i="1"/>
  <c r="HR24" i="1"/>
  <c r="GZ24" i="1"/>
  <c r="GY24" i="1"/>
  <c r="GG24" i="1"/>
  <c r="GF24" i="1"/>
  <c r="FN24" i="1"/>
  <c r="FM24" i="1"/>
  <c r="EU24" i="1"/>
  <c r="ET24" i="1"/>
  <c r="EB24" i="1"/>
  <c r="EA24" i="1"/>
  <c r="DI24" i="1"/>
  <c r="DH24" i="1"/>
  <c r="CP24" i="1"/>
  <c r="CO24" i="1"/>
  <c r="BW24" i="1"/>
  <c r="BV24" i="1"/>
  <c r="BD24" i="1"/>
  <c r="BC24" i="1"/>
  <c r="AJ24" i="1"/>
  <c r="Q24" i="1"/>
  <c r="JX23" i="1"/>
  <c r="JW23" i="1"/>
  <c r="JE23" i="1"/>
  <c r="JD23" i="1"/>
  <c r="IL23" i="1"/>
  <c r="IK23" i="1"/>
  <c r="HS23" i="1"/>
  <c r="HR23" i="1"/>
  <c r="GZ23" i="1"/>
  <c r="GY23" i="1"/>
  <c r="GG23" i="1"/>
  <c r="GF23" i="1"/>
  <c r="FN23" i="1"/>
  <c r="FM23" i="1"/>
  <c r="EU23" i="1"/>
  <c r="ET23" i="1"/>
  <c r="EB23" i="1"/>
  <c r="EA23" i="1"/>
  <c r="DI23" i="1"/>
  <c r="DH23" i="1"/>
  <c r="CP23" i="1"/>
  <c r="CO23" i="1"/>
  <c r="BW23" i="1"/>
  <c r="BV23" i="1"/>
  <c r="BD23" i="1"/>
  <c r="BC23" i="1"/>
  <c r="AJ23" i="1"/>
  <c r="Q23" i="1"/>
  <c r="M23" i="1"/>
  <c r="L23" i="1"/>
  <c r="J23" i="1"/>
  <c r="H23" i="1"/>
  <c r="G23" i="1"/>
  <c r="F23" i="1"/>
  <c r="E23" i="1"/>
  <c r="D23" i="1"/>
  <c r="C23" i="1"/>
  <c r="JX22" i="1"/>
  <c r="JW22" i="1"/>
  <c r="JE22" i="1"/>
  <c r="JD22" i="1"/>
  <c r="IL22" i="1"/>
  <c r="IK22" i="1"/>
  <c r="HS22" i="1"/>
  <c r="HR22" i="1"/>
  <c r="GZ22" i="1"/>
  <c r="GY22" i="1"/>
  <c r="GG22" i="1"/>
  <c r="GF22" i="1"/>
  <c r="FN22" i="1"/>
  <c r="FM22" i="1"/>
  <c r="EU22" i="1"/>
  <c r="ET22" i="1"/>
  <c r="EB22" i="1"/>
  <c r="EA22" i="1"/>
  <c r="DI22" i="1"/>
  <c r="DH22" i="1"/>
  <c r="CP22" i="1"/>
  <c r="CO22" i="1"/>
  <c r="BW22" i="1"/>
  <c r="BV22" i="1"/>
  <c r="BD22" i="1"/>
  <c r="BC22" i="1"/>
  <c r="AJ22" i="1"/>
  <c r="Q22" i="1"/>
  <c r="M22" i="1"/>
  <c r="L22" i="1"/>
  <c r="J22" i="1"/>
  <c r="H22" i="1"/>
  <c r="G22" i="1"/>
  <c r="F22" i="1"/>
  <c r="E22" i="1"/>
  <c r="D22" i="1"/>
  <c r="C22" i="1"/>
  <c r="JX21" i="1"/>
  <c r="JW21" i="1"/>
  <c r="JE21" i="1"/>
  <c r="JD21" i="1"/>
  <c r="IL21" i="1"/>
  <c r="IK21" i="1"/>
  <c r="HS21" i="1"/>
  <c r="HR21" i="1"/>
  <c r="GZ21" i="1"/>
  <c r="GY21" i="1"/>
  <c r="GG21" i="1"/>
  <c r="GF21" i="1"/>
  <c r="FN21" i="1"/>
  <c r="FM21" i="1"/>
  <c r="EU21" i="1"/>
  <c r="ET21" i="1"/>
  <c r="EB21" i="1"/>
  <c r="EA21" i="1"/>
  <c r="DI21" i="1"/>
  <c r="DH21" i="1"/>
  <c r="CP21" i="1"/>
  <c r="CO21" i="1"/>
  <c r="BW21" i="1"/>
  <c r="BV21" i="1"/>
  <c r="BD21" i="1"/>
  <c r="BC21" i="1"/>
  <c r="AJ21" i="1"/>
  <c r="Q21" i="1"/>
  <c r="M21" i="1"/>
  <c r="L21" i="1"/>
  <c r="J21" i="1"/>
  <c r="H21" i="1"/>
  <c r="G21" i="1"/>
  <c r="F21" i="1"/>
  <c r="E21" i="1"/>
  <c r="D21" i="1"/>
  <c r="C21" i="1"/>
  <c r="JX20" i="1"/>
  <c r="JW20" i="1"/>
  <c r="JE20" i="1"/>
  <c r="JD20" i="1"/>
  <c r="IL20" i="1"/>
  <c r="IK20" i="1"/>
  <c r="HS20" i="1"/>
  <c r="HR20" i="1"/>
  <c r="GZ20" i="1"/>
  <c r="GY20" i="1"/>
  <c r="GG20" i="1"/>
  <c r="GF20" i="1"/>
  <c r="FN20" i="1"/>
  <c r="FM20" i="1"/>
  <c r="EU20" i="1"/>
  <c r="ET20" i="1"/>
  <c r="EB20" i="1"/>
  <c r="EA20" i="1"/>
  <c r="DI20" i="1"/>
  <c r="DH20" i="1"/>
  <c r="CP20" i="1"/>
  <c r="CO20" i="1"/>
  <c r="BW20" i="1"/>
  <c r="BV20" i="1"/>
  <c r="BD20" i="1"/>
  <c r="BC20" i="1"/>
  <c r="AJ20" i="1"/>
  <c r="Q20" i="1"/>
  <c r="M20" i="1"/>
  <c r="L20" i="1"/>
  <c r="J20" i="1"/>
  <c r="H20" i="1"/>
  <c r="G20" i="1"/>
  <c r="F20" i="1"/>
  <c r="E20" i="1"/>
  <c r="D20" i="1"/>
  <c r="C20" i="1"/>
  <c r="JX19" i="1"/>
  <c r="JW19" i="1"/>
  <c r="JE19" i="1"/>
  <c r="JD19" i="1"/>
  <c r="IL19" i="1"/>
  <c r="IK19" i="1"/>
  <c r="HS19" i="1"/>
  <c r="HR19" i="1"/>
  <c r="GZ19" i="1"/>
  <c r="GY19" i="1"/>
  <c r="GG19" i="1"/>
  <c r="GF19" i="1"/>
  <c r="FN19" i="1"/>
  <c r="FM19" i="1"/>
  <c r="EU19" i="1"/>
  <c r="ET19" i="1"/>
  <c r="EB19" i="1"/>
  <c r="EA19" i="1"/>
  <c r="DI19" i="1"/>
  <c r="DH19" i="1"/>
  <c r="CP19" i="1"/>
  <c r="CO19" i="1"/>
  <c r="BW19" i="1"/>
  <c r="BV19" i="1"/>
  <c r="BD19" i="1"/>
  <c r="BC19" i="1"/>
  <c r="AJ19" i="1"/>
  <c r="Q19" i="1"/>
  <c r="M19" i="1"/>
  <c r="L19" i="1"/>
  <c r="J19" i="1"/>
  <c r="H19" i="1"/>
  <c r="G19" i="1"/>
  <c r="F19" i="1"/>
  <c r="E19" i="1"/>
  <c r="D19" i="1"/>
  <c r="C19" i="1"/>
  <c r="JX18" i="1"/>
  <c r="JW18" i="1"/>
  <c r="JE18" i="1"/>
  <c r="JD18" i="1"/>
  <c r="IL18" i="1"/>
  <c r="IK18" i="1"/>
  <c r="HS18" i="1"/>
  <c r="HR18" i="1"/>
  <c r="GZ18" i="1"/>
  <c r="GY18" i="1"/>
  <c r="GG18" i="1"/>
  <c r="GF18" i="1"/>
  <c r="FN18" i="1"/>
  <c r="FM18" i="1"/>
  <c r="EU18" i="1"/>
  <c r="ET18" i="1"/>
  <c r="EB18" i="1"/>
  <c r="EA18" i="1"/>
  <c r="DI18" i="1"/>
  <c r="DH18" i="1"/>
  <c r="CP18" i="1"/>
  <c r="CO18" i="1"/>
  <c r="BW18" i="1"/>
  <c r="BV18" i="1"/>
  <c r="BD18" i="1"/>
  <c r="BC18" i="1"/>
  <c r="AJ18" i="1"/>
  <c r="Q18" i="1"/>
  <c r="M18" i="1"/>
  <c r="L18" i="1"/>
  <c r="J18" i="1"/>
  <c r="H18" i="1"/>
  <c r="G18" i="1"/>
  <c r="F18" i="1"/>
  <c r="E18" i="1"/>
  <c r="D18" i="1"/>
  <c r="C18" i="1"/>
  <c r="JX17" i="1"/>
  <c r="JW17" i="1"/>
  <c r="JE17" i="1"/>
  <c r="JD17" i="1"/>
  <c r="IL17" i="1"/>
  <c r="IK17" i="1"/>
  <c r="HS17" i="1"/>
  <c r="HR17" i="1"/>
  <c r="GZ17" i="1"/>
  <c r="GY17" i="1"/>
  <c r="GG17" i="1"/>
  <c r="GF17" i="1"/>
  <c r="FN17" i="1"/>
  <c r="FM17" i="1"/>
  <c r="EU17" i="1"/>
  <c r="ET17" i="1"/>
  <c r="EB17" i="1"/>
  <c r="EA17" i="1"/>
  <c r="DI17" i="1"/>
  <c r="DH17" i="1"/>
  <c r="CP17" i="1"/>
  <c r="CO17" i="1"/>
  <c r="BW17" i="1"/>
  <c r="BV17" i="1"/>
  <c r="BD17" i="1"/>
  <c r="BC17" i="1"/>
  <c r="AJ17" i="1"/>
  <c r="Q17" i="1"/>
  <c r="M17" i="1"/>
  <c r="L17" i="1"/>
  <c r="J17" i="1"/>
  <c r="H17" i="1"/>
  <c r="G17" i="1"/>
  <c r="F17" i="1"/>
  <c r="E17" i="1"/>
  <c r="D17" i="1"/>
  <c r="C17" i="1"/>
  <c r="JX16" i="1"/>
  <c r="JW16" i="1"/>
  <c r="JE16" i="1"/>
  <c r="JD16" i="1"/>
  <c r="IL16" i="1"/>
  <c r="IK16" i="1"/>
  <c r="HS16" i="1"/>
  <c r="HR16" i="1"/>
  <c r="GZ16" i="1"/>
  <c r="GY16" i="1"/>
  <c r="GG16" i="1"/>
  <c r="GF16" i="1"/>
  <c r="FN16" i="1"/>
  <c r="FM16" i="1"/>
  <c r="EU16" i="1"/>
  <c r="ET16" i="1"/>
  <c r="EB16" i="1"/>
  <c r="EA16" i="1"/>
  <c r="DI16" i="1"/>
  <c r="DH16" i="1"/>
  <c r="CP16" i="1"/>
  <c r="CO16" i="1"/>
  <c r="BW16" i="1"/>
  <c r="BV16" i="1"/>
  <c r="BD16" i="1"/>
  <c r="BC16" i="1"/>
  <c r="AJ16" i="1"/>
  <c r="Q16" i="1"/>
  <c r="L16" i="1"/>
  <c r="J16" i="1"/>
  <c r="H16" i="1"/>
  <c r="G16" i="1"/>
  <c r="F16" i="1"/>
  <c r="E16" i="1"/>
  <c r="D16" i="1"/>
  <c r="C16" i="1"/>
  <c r="JX15" i="1"/>
  <c r="JW15" i="1"/>
  <c r="JE15" i="1"/>
  <c r="JD15" i="1"/>
  <c r="IL15" i="1"/>
  <c r="IK15" i="1"/>
  <c r="HS15" i="1"/>
  <c r="HR15" i="1"/>
  <c r="GZ15" i="1"/>
  <c r="GY15" i="1"/>
  <c r="GG15" i="1"/>
  <c r="GF15" i="1"/>
  <c r="FN15" i="1"/>
  <c r="FM15" i="1"/>
  <c r="EU15" i="1"/>
  <c r="ET15" i="1"/>
  <c r="EB15" i="1"/>
  <c r="EA15" i="1"/>
  <c r="DI15" i="1"/>
  <c r="DH15" i="1"/>
  <c r="CP15" i="1"/>
  <c r="CO15" i="1"/>
  <c r="BW15" i="1"/>
  <c r="BV15" i="1"/>
  <c r="BD15" i="1"/>
  <c r="BC15" i="1"/>
  <c r="AJ15" i="1"/>
  <c r="AG15" i="1"/>
  <c r="Q15" i="1"/>
  <c r="M15" i="1"/>
  <c r="J15" i="1"/>
  <c r="H15" i="1"/>
  <c r="G15" i="1"/>
  <c r="F15" i="1"/>
  <c r="E15" i="1"/>
  <c r="D15" i="1"/>
  <c r="C15" i="1"/>
  <c r="JX14" i="1"/>
  <c r="JW14" i="1"/>
  <c r="JE14" i="1"/>
  <c r="JD14" i="1"/>
  <c r="IL14" i="1"/>
  <c r="IK14" i="1"/>
  <c r="HS14" i="1"/>
  <c r="HR14" i="1"/>
  <c r="GZ14" i="1"/>
  <c r="GY14" i="1"/>
  <c r="GG14" i="1"/>
  <c r="GF14" i="1"/>
  <c r="FN14" i="1"/>
  <c r="FM14" i="1"/>
  <c r="EU14" i="1"/>
  <c r="ET14" i="1"/>
  <c r="EB14" i="1"/>
  <c r="EA14" i="1"/>
  <c r="DI14" i="1"/>
  <c r="DH14" i="1"/>
  <c r="CP14" i="1"/>
  <c r="CO14" i="1"/>
  <c r="BW14" i="1"/>
  <c r="BV14" i="1"/>
  <c r="BD14" i="1"/>
  <c r="BC14" i="1"/>
  <c r="AJ14" i="1"/>
  <c r="Q14" i="1"/>
  <c r="L14" i="1"/>
  <c r="J14" i="1"/>
  <c r="H14" i="1"/>
  <c r="G14" i="1"/>
  <c r="F14" i="1"/>
  <c r="E14" i="1"/>
  <c r="D14" i="1"/>
  <c r="C14" i="1"/>
  <c r="JX13" i="1"/>
  <c r="JW13" i="1"/>
  <c r="JV13" i="1"/>
  <c r="JU13" i="1"/>
  <c r="JT13" i="1"/>
  <c r="JS13" i="1"/>
  <c r="JR13" i="1"/>
  <c r="JQ13" i="1"/>
  <c r="JP13" i="1"/>
  <c r="JO13" i="1"/>
  <c r="JN13" i="1"/>
  <c r="JM13" i="1"/>
  <c r="JL13" i="1"/>
  <c r="JK13" i="1"/>
  <c r="JJ13" i="1"/>
  <c r="JI13" i="1"/>
  <c r="JE13" i="1"/>
  <c r="JD13" i="1"/>
  <c r="JC13" i="1"/>
  <c r="JB13" i="1"/>
  <c r="JA13" i="1"/>
  <c r="IZ13" i="1"/>
  <c r="IY13" i="1"/>
  <c r="IX13" i="1"/>
  <c r="IW13" i="1"/>
  <c r="IV13" i="1"/>
  <c r="IU13" i="1"/>
  <c r="IT13" i="1"/>
  <c r="IS13" i="1"/>
  <c r="IR13" i="1"/>
  <c r="IQ13" i="1"/>
  <c r="IP13" i="1"/>
  <c r="IL13" i="1"/>
  <c r="IK13" i="1"/>
  <c r="IJ13" i="1"/>
  <c r="II13" i="1"/>
  <c r="IH13" i="1"/>
  <c r="IG13" i="1"/>
  <c r="IF13" i="1"/>
  <c r="IE13" i="1"/>
  <c r="ID13" i="1"/>
  <c r="IC13" i="1"/>
  <c r="IB13" i="1"/>
  <c r="IA13" i="1"/>
  <c r="HZ13" i="1"/>
  <c r="HY13" i="1"/>
  <c r="HX13" i="1"/>
  <c r="HW13" i="1"/>
  <c r="HS13" i="1"/>
  <c r="HR13" i="1"/>
  <c r="HQ13" i="1"/>
  <c r="HP13" i="1"/>
  <c r="HO13" i="1"/>
  <c r="HN13" i="1"/>
  <c r="HM13" i="1"/>
  <c r="HL13" i="1"/>
  <c r="HK13" i="1"/>
  <c r="HJ13" i="1"/>
  <c r="HI13" i="1"/>
  <c r="HH13" i="1"/>
  <c r="HG13" i="1"/>
  <c r="HF13" i="1"/>
  <c r="HE13" i="1"/>
  <c r="HD13" i="1"/>
  <c r="GZ13" i="1"/>
  <c r="GY13" i="1"/>
  <c r="GX13" i="1"/>
  <c r="GW13" i="1"/>
  <c r="GV13" i="1"/>
  <c r="GU13" i="1"/>
  <c r="GT13" i="1"/>
  <c r="GS13" i="1"/>
  <c r="GR13" i="1"/>
  <c r="GQ13" i="1"/>
  <c r="GP13" i="1"/>
  <c r="GO13" i="1"/>
  <c r="GN13" i="1"/>
  <c r="GM13" i="1"/>
  <c r="GL13" i="1"/>
  <c r="GK13" i="1"/>
  <c r="GG13" i="1"/>
  <c r="GF13" i="1"/>
  <c r="GE13" i="1"/>
  <c r="GD13" i="1"/>
  <c r="GC13" i="1"/>
  <c r="GB13" i="1"/>
  <c r="GA13" i="1"/>
  <c r="FZ13" i="1"/>
  <c r="FY13" i="1"/>
  <c r="FX13" i="1"/>
  <c r="FW13" i="1"/>
  <c r="FV13" i="1"/>
  <c r="FU13" i="1"/>
  <c r="FT13" i="1"/>
  <c r="FS13" i="1"/>
  <c r="FR13" i="1"/>
  <c r="FN13" i="1"/>
  <c r="FM13" i="1"/>
  <c r="FL13" i="1"/>
  <c r="FK13" i="1"/>
  <c r="FJ13" i="1"/>
  <c r="FI13" i="1"/>
  <c r="FH13" i="1"/>
  <c r="FG13" i="1"/>
  <c r="FF13" i="1"/>
  <c r="FE13" i="1"/>
  <c r="FD13" i="1"/>
  <c r="FC13" i="1"/>
  <c r="FB13" i="1"/>
  <c r="FA13" i="1"/>
  <c r="EZ13" i="1"/>
  <c r="EY13" i="1"/>
  <c r="EU13" i="1"/>
  <c r="ET13" i="1"/>
  <c r="ES13" i="1"/>
  <c r="ER13" i="1"/>
  <c r="EQ13" i="1"/>
  <c r="EP13" i="1"/>
  <c r="EO13" i="1"/>
  <c r="EN13" i="1"/>
  <c r="EM13" i="1"/>
  <c r="EL13" i="1"/>
  <c r="EK13" i="1"/>
  <c r="EJ13" i="1"/>
  <c r="EI13" i="1"/>
  <c r="EH13" i="1"/>
  <c r="EG13" i="1"/>
  <c r="EF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W13" i="1"/>
  <c r="BV13" i="1"/>
  <c r="BU13" i="1"/>
  <c r="BT13" i="1"/>
  <c r="BS13" i="1"/>
  <c r="BR13" i="1"/>
  <c r="BP13" i="1"/>
  <c r="BO13" i="1"/>
  <c r="BN13" i="1"/>
  <c r="BM13" i="1"/>
  <c r="BL13" i="1"/>
  <c r="BK13" i="1"/>
  <c r="BJ13" i="1"/>
  <c r="BI13" i="1"/>
  <c r="BH13" i="1"/>
  <c r="BD13" i="1"/>
  <c r="BC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Q13" i="1"/>
  <c r="P13" i="1"/>
  <c r="O13" i="1"/>
  <c r="N13" i="1"/>
  <c r="L13" i="1"/>
  <c r="K13" i="1"/>
  <c r="J13" i="1"/>
  <c r="I13" i="1"/>
  <c r="JX12" i="1"/>
  <c r="JW12" i="1"/>
  <c r="JE12" i="1"/>
  <c r="JD12" i="1"/>
  <c r="IL12" i="1"/>
  <c r="IK12" i="1"/>
  <c r="HS12" i="1"/>
  <c r="HR12" i="1"/>
  <c r="GZ12" i="1"/>
  <c r="GY12" i="1"/>
  <c r="GG12" i="1"/>
  <c r="GF12" i="1"/>
  <c r="FN12" i="1"/>
  <c r="FM12" i="1"/>
  <c r="EU12" i="1"/>
  <c r="ET12" i="1"/>
  <c r="EB12" i="1"/>
  <c r="EA12" i="1"/>
  <c r="DI12" i="1"/>
  <c r="DH12" i="1"/>
  <c r="CP12" i="1"/>
  <c r="CO12" i="1"/>
  <c r="BW12" i="1"/>
  <c r="BV12" i="1"/>
  <c r="BD12" i="1"/>
  <c r="BC12" i="1"/>
  <c r="AJ12" i="1"/>
  <c r="Q12" i="1"/>
  <c r="JX11" i="1"/>
  <c r="JW11" i="1"/>
  <c r="JE11" i="1"/>
  <c r="JD11" i="1"/>
  <c r="IL11" i="1"/>
  <c r="IK11" i="1"/>
  <c r="HS11" i="1"/>
  <c r="HR11" i="1"/>
  <c r="GZ11" i="1"/>
  <c r="GY11" i="1"/>
  <c r="GG11" i="1"/>
  <c r="GF11" i="1"/>
  <c r="FN11" i="1"/>
  <c r="FM11" i="1"/>
  <c r="EU11" i="1"/>
  <c r="ET11" i="1"/>
  <c r="EB11" i="1"/>
  <c r="EA11" i="1"/>
  <c r="DI11" i="1"/>
  <c r="DH11" i="1"/>
  <c r="CP11" i="1"/>
  <c r="CO11" i="1"/>
  <c r="BW11" i="1"/>
  <c r="BV11" i="1"/>
  <c r="BD11" i="1"/>
  <c r="BC11" i="1"/>
  <c r="AJ11" i="1"/>
  <c r="Q11" i="1"/>
  <c r="M11" i="1"/>
  <c r="M13" i="1" s="1"/>
  <c r="J11" i="1"/>
  <c r="H11" i="1"/>
  <c r="H13" i="1" s="1"/>
  <c r="G11" i="1"/>
  <c r="G13" i="1" s="1"/>
  <c r="F11" i="1"/>
  <c r="F13" i="1" s="1"/>
  <c r="E11" i="1"/>
  <c r="E13" i="1" s="1"/>
  <c r="D11" i="1"/>
  <c r="D13" i="1" s="1"/>
  <c r="C11" i="1"/>
  <c r="C13" i="1" s="1"/>
  <c r="JX10" i="1"/>
  <c r="JW10" i="1"/>
  <c r="JV10" i="1"/>
  <c r="JU10" i="1"/>
  <c r="JT10" i="1"/>
  <c r="JS10" i="1"/>
  <c r="JR10" i="1"/>
  <c r="JQ10" i="1"/>
  <c r="JP10" i="1"/>
  <c r="JO10" i="1"/>
  <c r="JN10" i="1"/>
  <c r="JM10" i="1"/>
  <c r="JL10" i="1"/>
  <c r="JK10" i="1"/>
  <c r="JJ10" i="1"/>
  <c r="JI10" i="1"/>
  <c r="JE10" i="1"/>
  <c r="JD10" i="1"/>
  <c r="JC10" i="1"/>
  <c r="JB10" i="1"/>
  <c r="JA10" i="1"/>
  <c r="IZ10" i="1"/>
  <c r="IY10" i="1"/>
  <c r="IX10" i="1"/>
  <c r="IW10" i="1"/>
  <c r="IV10" i="1"/>
  <c r="IU10" i="1"/>
  <c r="IT10" i="1"/>
  <c r="IS10" i="1"/>
  <c r="IR10" i="1"/>
  <c r="IQ10" i="1"/>
  <c r="IP10" i="1"/>
  <c r="IL10" i="1"/>
  <c r="IK10" i="1"/>
  <c r="IJ10" i="1"/>
  <c r="II10" i="1"/>
  <c r="IH10" i="1"/>
  <c r="IG10" i="1"/>
  <c r="IF10" i="1"/>
  <c r="IE10" i="1"/>
  <c r="ID10" i="1"/>
  <c r="IC10" i="1"/>
  <c r="IB10" i="1"/>
  <c r="IA10" i="1"/>
  <c r="HZ10" i="1"/>
  <c r="HY10" i="1"/>
  <c r="HX10" i="1"/>
  <c r="HW10" i="1"/>
  <c r="HS10" i="1"/>
  <c r="HR10" i="1"/>
  <c r="HQ10" i="1"/>
  <c r="HP10" i="1"/>
  <c r="HO10" i="1"/>
  <c r="HN10" i="1"/>
  <c r="HM10" i="1"/>
  <c r="HL10" i="1"/>
  <c r="HK10" i="1"/>
  <c r="HJ10" i="1"/>
  <c r="HI10" i="1"/>
  <c r="HH10" i="1"/>
  <c r="HG10" i="1"/>
  <c r="HF10" i="1"/>
  <c r="HE10" i="1"/>
  <c r="HD10" i="1"/>
  <c r="GZ10" i="1"/>
  <c r="GY10" i="1"/>
  <c r="GX10" i="1"/>
  <c r="GW10" i="1"/>
  <c r="GV10" i="1"/>
  <c r="GU10" i="1"/>
  <c r="GT10" i="1"/>
  <c r="GS10" i="1"/>
  <c r="GR10" i="1"/>
  <c r="GQ10" i="1"/>
  <c r="GP10" i="1"/>
  <c r="GO10" i="1"/>
  <c r="GN10" i="1"/>
  <c r="GM10" i="1"/>
  <c r="GL10" i="1"/>
  <c r="GK10" i="1"/>
  <c r="GG10" i="1"/>
  <c r="GF10" i="1"/>
  <c r="GE10" i="1"/>
  <c r="GD10" i="1"/>
  <c r="GC10" i="1"/>
  <c r="GB10" i="1"/>
  <c r="GA10" i="1"/>
  <c r="FZ10" i="1"/>
  <c r="FY10" i="1"/>
  <c r="FX10" i="1"/>
  <c r="FW10" i="1"/>
  <c r="FV10" i="1"/>
  <c r="FU10" i="1"/>
  <c r="FT10" i="1"/>
  <c r="FS10" i="1"/>
  <c r="FR10" i="1"/>
  <c r="FN10" i="1"/>
  <c r="FM10" i="1"/>
  <c r="FL10" i="1"/>
  <c r="FK10" i="1"/>
  <c r="FJ10" i="1"/>
  <c r="FI10" i="1"/>
  <c r="FH10" i="1"/>
  <c r="FG10" i="1"/>
  <c r="FF10" i="1"/>
  <c r="FE10" i="1"/>
  <c r="FD10" i="1"/>
  <c r="FC10" i="1"/>
  <c r="FB10" i="1"/>
  <c r="FA10" i="1"/>
  <c r="EZ10" i="1"/>
  <c r="EY10" i="1"/>
  <c r="EU10" i="1"/>
  <c r="ET10" i="1"/>
  <c r="ES10" i="1"/>
  <c r="ER10" i="1"/>
  <c r="EQ10" i="1"/>
  <c r="EP10" i="1"/>
  <c r="EO10" i="1"/>
  <c r="EN10" i="1"/>
  <c r="EM10" i="1"/>
  <c r="EL10" i="1"/>
  <c r="EK10" i="1"/>
  <c r="EJ10" i="1"/>
  <c r="EI10" i="1"/>
  <c r="EH10" i="1"/>
  <c r="EG10" i="1"/>
  <c r="EF10" i="1"/>
  <c r="EB10" i="1"/>
  <c r="EA10" i="1"/>
  <c r="DZ10" i="1"/>
  <c r="DY10" i="1"/>
  <c r="DX10" i="1"/>
  <c r="DW10" i="1"/>
  <c r="DV10" i="1"/>
  <c r="DU10" i="1"/>
  <c r="DT10" i="1"/>
  <c r="DS10" i="1"/>
  <c r="DR10" i="1"/>
  <c r="DQ10" i="1"/>
  <c r="DP10" i="1"/>
  <c r="DO10" i="1"/>
  <c r="DN10" i="1"/>
  <c r="DM10" i="1"/>
  <c r="DI10" i="1"/>
  <c r="DH10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Q10" i="1"/>
  <c r="P10" i="1"/>
  <c r="O10" i="1"/>
  <c r="N10" i="1"/>
  <c r="M10" i="1"/>
  <c r="L10" i="1"/>
  <c r="K10" i="1"/>
  <c r="J10" i="1"/>
  <c r="I10" i="1"/>
  <c r="H10" i="1"/>
  <c r="JX9" i="1"/>
  <c r="JW9" i="1"/>
  <c r="JE9" i="1"/>
  <c r="JD9" i="1"/>
  <c r="IL9" i="1"/>
  <c r="IK9" i="1"/>
  <c r="HS9" i="1"/>
  <c r="HR9" i="1"/>
  <c r="GZ9" i="1"/>
  <c r="GY9" i="1"/>
  <c r="GG9" i="1"/>
  <c r="GF9" i="1"/>
  <c r="FN9" i="1"/>
  <c r="FM9" i="1"/>
  <c r="EU9" i="1"/>
  <c r="ET9" i="1"/>
  <c r="EB9" i="1"/>
  <c r="EA9" i="1"/>
  <c r="DI9" i="1"/>
  <c r="DH9" i="1"/>
  <c r="CP9" i="1"/>
  <c r="CO9" i="1"/>
  <c r="BW9" i="1"/>
  <c r="BV9" i="1"/>
  <c r="BD9" i="1"/>
  <c r="BC9" i="1"/>
  <c r="AJ9" i="1"/>
  <c r="Q9" i="1"/>
  <c r="E9" i="1"/>
  <c r="E10" i="1" s="1"/>
  <c r="C9" i="1"/>
  <c r="C10" i="1" s="1"/>
  <c r="JX8" i="1"/>
  <c r="JW8" i="1"/>
  <c r="JE8" i="1"/>
  <c r="JD8" i="1"/>
  <c r="IL8" i="1"/>
  <c r="IK8" i="1"/>
  <c r="HS8" i="1"/>
  <c r="HR8" i="1"/>
  <c r="GZ8" i="1"/>
  <c r="GY8" i="1"/>
  <c r="GG8" i="1"/>
  <c r="GF8" i="1"/>
  <c r="FN8" i="1"/>
  <c r="FM8" i="1"/>
  <c r="EU8" i="1"/>
  <c r="ET8" i="1"/>
  <c r="EB8" i="1"/>
  <c r="EA8" i="1"/>
  <c r="DI8" i="1"/>
  <c r="DH8" i="1"/>
  <c r="CP8" i="1"/>
  <c r="CO8" i="1"/>
  <c r="BW8" i="1"/>
  <c r="BV8" i="1"/>
  <c r="BD8" i="1"/>
  <c r="BC8" i="1"/>
  <c r="AJ8" i="1"/>
  <c r="Q8" i="1"/>
  <c r="JX7" i="1"/>
  <c r="JW7" i="1"/>
  <c r="JE7" i="1"/>
  <c r="JD7" i="1"/>
  <c r="IL7" i="1"/>
  <c r="IK7" i="1"/>
  <c r="HS7" i="1"/>
  <c r="HR7" i="1"/>
  <c r="GZ7" i="1"/>
  <c r="GY7" i="1"/>
  <c r="GG7" i="1"/>
  <c r="GF7" i="1"/>
  <c r="FN7" i="1"/>
  <c r="FM7" i="1"/>
  <c r="EU7" i="1"/>
  <c r="ET7" i="1"/>
  <c r="EB7" i="1"/>
  <c r="EA7" i="1"/>
  <c r="DI7" i="1"/>
  <c r="DH7" i="1"/>
  <c r="CP7" i="1"/>
  <c r="CO7" i="1"/>
  <c r="BW7" i="1"/>
  <c r="BV7" i="1"/>
  <c r="BD7" i="1"/>
  <c r="BC7" i="1"/>
  <c r="AJ7" i="1"/>
  <c r="Q7" i="1"/>
  <c r="J7" i="1"/>
  <c r="H7" i="1"/>
  <c r="H47" i="1" s="1"/>
  <c r="G7" i="1"/>
  <c r="G47" i="1" s="1"/>
  <c r="F7" i="1"/>
  <c r="F9" i="1" s="1"/>
  <c r="F10" i="1" s="1"/>
  <c r="E7" i="1"/>
  <c r="E47" i="1" s="1"/>
  <c r="D7" i="1"/>
  <c r="D9" i="1" s="1"/>
  <c r="D10" i="1" s="1"/>
  <c r="C7" i="1"/>
  <c r="C47" i="1" s="1"/>
  <c r="G38" i="1" l="1"/>
  <c r="H35" i="1"/>
  <c r="C35" i="1"/>
  <c r="G9" i="1"/>
  <c r="G10" i="1" s="1"/>
  <c r="G33" i="1"/>
  <c r="E35" i="1"/>
  <c r="F38" i="1"/>
  <c r="H38" i="1"/>
  <c r="G35" i="1"/>
  <c r="J33" i="1"/>
  <c r="C38" i="1"/>
  <c r="D35" i="1"/>
  <c r="R55" i="1"/>
  <c r="Q33" i="1"/>
  <c r="D47" i="1"/>
  <c r="F47" i="1"/>
</calcChain>
</file>

<file path=xl/sharedStrings.xml><?xml version="1.0" encoding="utf-8"?>
<sst xmlns="http://schemas.openxmlformats.org/spreadsheetml/2006/main" count="234" uniqueCount="77">
  <si>
    <t>Үзүүлэлт</t>
  </si>
  <si>
    <t>хэмжих нэгж</t>
  </si>
  <si>
    <t>АЙМГИЙН ДҮН</t>
  </si>
  <si>
    <t>АЙРАГ</t>
  </si>
  <si>
    <t>АЛТАНШИРЭЭ</t>
  </si>
  <si>
    <t>ДАЛАНЖАРГАЛАН</t>
  </si>
  <si>
    <t xml:space="preserve">ДЭЛГЭРЭХ </t>
  </si>
  <si>
    <t>ИХХЭТ</t>
  </si>
  <si>
    <t xml:space="preserve">МАНДАХ </t>
  </si>
  <si>
    <t xml:space="preserve">ӨРГӨН </t>
  </si>
  <si>
    <t xml:space="preserve">САЙХАНДУЛААН </t>
  </si>
  <si>
    <t xml:space="preserve">УЛААНБАДРАХ </t>
  </si>
  <si>
    <t xml:space="preserve">ХАТАНБУЛАГ </t>
  </si>
  <si>
    <t xml:space="preserve">ХӨВСГӨЛ </t>
  </si>
  <si>
    <t xml:space="preserve">ЭРДЭНЭ </t>
  </si>
  <si>
    <t xml:space="preserve">САЙНШАНД </t>
  </si>
  <si>
    <t xml:space="preserve">ЗАМЫН ҮҮД </t>
  </si>
  <si>
    <t>Байнгын хүн ам,( оны эцэст)</t>
  </si>
  <si>
    <t>тоо</t>
  </si>
  <si>
    <t>Төрсөн хүүхэд (1000 хүнд ногдох)</t>
  </si>
  <si>
    <t>Нас барсан хүн   (1000 хүнд ногдох)</t>
  </si>
  <si>
    <t>Цэвэр өсөлт (1000 хүнд ногдох)</t>
  </si>
  <si>
    <t>Өрхийн тоо (оны эцэст)</t>
  </si>
  <si>
    <t>АТДО-той өрхийн тоо (оны эцэст)</t>
  </si>
  <si>
    <t>-</t>
  </si>
  <si>
    <t>АТДО-той өрхийн  эзлэх хувь</t>
  </si>
  <si>
    <t>Хөдөлмөрийн насны хүн ам</t>
  </si>
  <si>
    <t>Ажилгүйчүүдийн тоо (оны эцэст)</t>
  </si>
  <si>
    <t>Хөдөлмөр эрхэлж  буй  хүн ам</t>
  </si>
  <si>
    <t>Үүнээс малчдын тоо (хөдөлмөрийн насны)</t>
  </si>
  <si>
    <t xml:space="preserve">Малчин өрхийн тоо. Үүнээс: </t>
  </si>
  <si>
    <t xml:space="preserve">            Цахилгаан гэрэлтэй</t>
  </si>
  <si>
    <t xml:space="preserve">            Телевизортой</t>
  </si>
  <si>
    <t xml:space="preserve">            Автомашинтай</t>
  </si>
  <si>
    <t xml:space="preserve">            Мотоциклтэй</t>
  </si>
  <si>
    <t xml:space="preserve">            Трактортой</t>
  </si>
  <si>
    <t xml:space="preserve">           Гар утастай </t>
  </si>
  <si>
    <t>Малын тоо</t>
  </si>
  <si>
    <t xml:space="preserve">             Тэмээ</t>
  </si>
  <si>
    <t xml:space="preserve">              Адуу</t>
  </si>
  <si>
    <t xml:space="preserve">              Үхэр</t>
  </si>
  <si>
    <t xml:space="preserve">             Хонь</t>
  </si>
  <si>
    <t xml:space="preserve">             Ямаа</t>
  </si>
  <si>
    <t>Хээлтэгч малын тоо</t>
  </si>
  <si>
    <t>Бойжуулсан төл</t>
  </si>
  <si>
    <t>100 эхээс бойжуулсан төл</t>
  </si>
  <si>
    <t>Малын зүй бус хорогдол</t>
  </si>
  <si>
    <t>Тариалсан талбай</t>
  </si>
  <si>
    <t>га</t>
  </si>
  <si>
    <t xml:space="preserve">               Төмс </t>
  </si>
  <si>
    <t xml:space="preserve">               Хүнсний ногоо-БҮГД</t>
  </si>
  <si>
    <t>Хураан авсан ургац</t>
  </si>
  <si>
    <t>тонн</t>
  </si>
  <si>
    <t>Бэлтгэсэн өвс, хадлан</t>
  </si>
  <si>
    <t>Аж  үйлдвэрийн бүтээгдэхүүний борлуулалт ( оны үнээр )</t>
  </si>
  <si>
    <t>сая.төг</t>
  </si>
  <si>
    <t>ЕБС-ийн  тоо</t>
  </si>
  <si>
    <t xml:space="preserve"> </t>
  </si>
  <si>
    <t xml:space="preserve">           -ЕБС-д суралцагсдын тоо</t>
  </si>
  <si>
    <t>Мэргэжлийн сургуулийн тоо</t>
  </si>
  <si>
    <t xml:space="preserve">           -MС-д суралцагсдын тоо</t>
  </si>
  <si>
    <t>Халдварт өвчний гаралт /1000 хүнд ногдох/</t>
  </si>
  <si>
    <t>Эхийн эндэгдэл</t>
  </si>
  <si>
    <t>.</t>
  </si>
  <si>
    <t>Нялхсын эндэгдэл</t>
  </si>
  <si>
    <t>Бүртгэгдсэн гэмт хэргийн тоо</t>
  </si>
  <si>
    <t>Гэмт хэрэг(18&lt; насны 1000 хүнд ногдох)</t>
  </si>
  <si>
    <t>Орон нутгийн төсвийн орлого*</t>
  </si>
  <si>
    <t>4.601.7</t>
  </si>
  <si>
    <t>Орон нутгийн төсвийн зарлага*</t>
  </si>
  <si>
    <t>1.527.1</t>
  </si>
  <si>
    <t>3.144.4</t>
  </si>
  <si>
    <t>Хэрэглээний үнийн индексийн өөрчлөлт суурь оноос</t>
  </si>
  <si>
    <t>хувь</t>
  </si>
  <si>
    <t>Хэрэглээний үнийн индексийн өөрчлөлт өмнөх оноос</t>
  </si>
  <si>
    <t xml:space="preserve">        </t>
  </si>
  <si>
    <t xml:space="preserve">СТАТИСТИКИЙН ХЭЛТЭС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</si>
</sst>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22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70"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/>
    </xf>
    <xf numFmtId="0" fontId="6" fillId="0" borderId="0" xfId="0" applyFont="1" applyAlignment="1">
      <alignment vertical="top" wrapText="1"/>
    </xf>
    <xf numFmtId="0" fontId="6" fillId="3" borderId="24" xfId="0" applyFont="1" applyFill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/>
    <xf numFmtId="0" fontId="6" fillId="4" borderId="0" xfId="0" applyFont="1" applyFill="1" applyBorder="1" applyAlignment="1">
      <alignment horizontal="right"/>
    </xf>
    <xf numFmtId="0" fontId="6" fillId="0" borderId="25" xfId="0" applyFont="1" applyFill="1" applyBorder="1" applyAlignment="1">
      <alignment horizontal="right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right"/>
    </xf>
    <xf numFmtId="0" fontId="6" fillId="0" borderId="0" xfId="0" applyFont="1" applyAlignment="1">
      <alignment vertical="top"/>
    </xf>
    <xf numFmtId="164" fontId="6" fillId="0" borderId="25" xfId="0" applyNumberFormat="1" applyFont="1" applyFill="1" applyBorder="1" applyAlignment="1">
      <alignment horizontal="right"/>
    </xf>
    <xf numFmtId="0" fontId="6" fillId="0" borderId="0" xfId="0" applyFont="1" applyFill="1"/>
    <xf numFmtId="164" fontId="6" fillId="0" borderId="26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top"/>
    </xf>
    <xf numFmtId="1" fontId="6" fillId="0" borderId="27" xfId="0" applyNumberFormat="1" applyFont="1" applyFill="1" applyBorder="1" applyAlignment="1">
      <alignment vertical="top"/>
    </xf>
    <xf numFmtId="0" fontId="6" fillId="0" borderId="0" xfId="0" applyFont="1" applyFill="1" applyAlignment="1">
      <alignment horizontal="right" vertical="top"/>
    </xf>
    <xf numFmtId="1" fontId="6" fillId="0" borderId="25" xfId="0" applyNumberFormat="1" applyFont="1" applyFill="1" applyBorder="1" applyAlignment="1">
      <alignment horizontal="right" vertical="top"/>
    </xf>
    <xf numFmtId="1" fontId="6" fillId="0" borderId="0" xfId="0" applyNumberFormat="1" applyFont="1" applyFill="1" applyBorder="1" applyAlignment="1">
      <alignment vertical="top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right"/>
    </xf>
    <xf numFmtId="0" fontId="6" fillId="0" borderId="27" xfId="0" applyFont="1" applyFill="1" applyBorder="1" applyAlignment="1">
      <alignment vertical="top"/>
    </xf>
    <xf numFmtId="0" fontId="7" fillId="0" borderId="0" xfId="0" applyFont="1" applyAlignment="1">
      <alignment vertical="top" wrapText="1"/>
    </xf>
    <xf numFmtId="0" fontId="3" fillId="3" borderId="24" xfId="0" applyFont="1" applyFill="1" applyBorder="1" applyAlignment="1">
      <alignment horizontal="center" vertical="top"/>
    </xf>
    <xf numFmtId="164" fontId="3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/>
    <xf numFmtId="0" fontId="5" fillId="4" borderId="0" xfId="0" applyFont="1" applyFill="1" applyBorder="1" applyAlignment="1">
      <alignment horizontal="right"/>
    </xf>
    <xf numFmtId="1" fontId="5" fillId="4" borderId="0" xfId="0" applyNumberFormat="1" applyFont="1" applyFill="1" applyBorder="1" applyAlignment="1">
      <alignment horizontal="right"/>
    </xf>
    <xf numFmtId="0" fontId="3" fillId="0" borderId="25" xfId="0" applyFont="1" applyFill="1" applyBorder="1" applyAlignment="1">
      <alignment horizontal="right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164" fontId="5" fillId="0" borderId="0" xfId="0" applyNumberFormat="1" applyFont="1" applyBorder="1" applyAlignment="1">
      <alignment vertical="top"/>
    </xf>
    <xf numFmtId="164" fontId="3" fillId="0" borderId="25" xfId="0" applyNumberFormat="1" applyFont="1" applyFill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164" fontId="3" fillId="0" borderId="0" xfId="0" applyNumberFormat="1" applyFont="1" applyFill="1"/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Fill="1" applyBorder="1" applyAlignment="1"/>
    <xf numFmtId="164" fontId="2" fillId="0" borderId="0" xfId="0" applyNumberFormat="1" applyFont="1" applyFill="1" applyBorder="1" applyAlignment="1"/>
    <xf numFmtId="164" fontId="2" fillId="0" borderId="0" xfId="0" applyNumberFormat="1" applyFont="1" applyFill="1" applyBorder="1" applyAlignment="1">
      <alignment vertical="top"/>
    </xf>
    <xf numFmtId="164" fontId="2" fillId="0" borderId="25" xfId="0" applyNumberFormat="1" applyFont="1" applyFill="1" applyBorder="1" applyAlignment="1">
      <alignment vertical="top"/>
    </xf>
    <xf numFmtId="164" fontId="3" fillId="0" borderId="28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Fill="1" applyAlignment="1">
      <alignment horizontal="right" vertical="top"/>
    </xf>
    <xf numFmtId="164" fontId="5" fillId="0" borderId="0" xfId="0" applyNumberFormat="1" applyFont="1" applyFill="1" applyBorder="1" applyAlignment="1">
      <alignment horizontal="right" vertical="center"/>
    </xf>
    <xf numFmtId="164" fontId="2" fillId="0" borderId="25" xfId="0" applyNumberFormat="1" applyFont="1" applyFill="1" applyBorder="1" applyAlignment="1">
      <alignment horizontal="right" vertical="top"/>
    </xf>
    <xf numFmtId="164" fontId="5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Alignment="1">
      <alignment horizontal="right" vertical="center"/>
    </xf>
    <xf numFmtId="164" fontId="5" fillId="0" borderId="0" xfId="0" applyNumberFormat="1" applyFont="1" applyFill="1"/>
    <xf numFmtId="164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164" fontId="3" fillId="0" borderId="0" xfId="0" applyNumberFormat="1" applyFont="1" applyAlignment="1">
      <alignment horizontal="right" vertical="top" wrapText="1"/>
    </xf>
    <xf numFmtId="16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164" fontId="5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3" fillId="0" borderId="0" xfId="0" applyNumberFormat="1" applyFont="1" applyFill="1" applyAlignment="1">
      <alignment vertical="top"/>
    </xf>
    <xf numFmtId="0" fontId="8" fillId="0" borderId="0" xfId="0" applyFont="1" applyBorder="1" applyAlignment="1">
      <alignment horizontal="right"/>
    </xf>
    <xf numFmtId="0" fontId="5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1" fontId="2" fillId="0" borderId="25" xfId="0" applyNumberFormat="1" applyFont="1" applyFill="1" applyBorder="1" applyAlignment="1">
      <alignment vertical="top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right" vertical="center"/>
    </xf>
    <xf numFmtId="1" fontId="2" fillId="0" borderId="25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1" fontId="2" fillId="0" borderId="0" xfId="0" applyNumberFormat="1" applyFont="1" applyFill="1" applyBorder="1" applyAlignment="1">
      <alignment vertical="top"/>
    </xf>
    <xf numFmtId="0" fontId="3" fillId="0" borderId="0" xfId="0" applyFont="1" applyFill="1" applyAlignment="1">
      <alignment horizontal="right"/>
    </xf>
    <xf numFmtId="0" fontId="2" fillId="0" borderId="25" xfId="0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top"/>
    </xf>
    <xf numFmtId="0" fontId="5" fillId="0" borderId="0" xfId="0" applyFont="1" applyFill="1"/>
    <xf numFmtId="1" fontId="3" fillId="0" borderId="0" xfId="0" applyNumberFormat="1" applyFont="1" applyFill="1"/>
    <xf numFmtId="0" fontId="9" fillId="0" borderId="29" xfId="0" applyFont="1" applyBorder="1" applyAlignment="1">
      <alignment vertical="top" wrapText="1"/>
    </xf>
    <xf numFmtId="0" fontId="3" fillId="3" borderId="29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/>
    <xf numFmtId="0" fontId="10" fillId="0" borderId="0" xfId="0" applyFont="1" applyBorder="1" applyAlignment="1">
      <alignment horizontal="right"/>
    </xf>
    <xf numFmtId="0" fontId="2" fillId="0" borderId="0" xfId="0" applyFont="1" applyAlignment="1">
      <alignment vertical="top"/>
    </xf>
    <xf numFmtId="1" fontId="5" fillId="0" borderId="0" xfId="0" applyNumberFormat="1" applyFont="1" applyAlignment="1">
      <alignment vertical="top"/>
    </xf>
    <xf numFmtId="0" fontId="5" fillId="0" borderId="0" xfId="0" applyFont="1" applyBorder="1" applyAlignment="1">
      <alignment horizontal="right" vertical="top"/>
    </xf>
    <xf numFmtId="1" fontId="5" fillId="0" borderId="0" xfId="0" applyNumberFormat="1" applyFont="1" applyAlignment="1">
      <alignment horizontal="right" vertical="top"/>
    </xf>
    <xf numFmtId="1" fontId="5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horizontal="right" vertical="top"/>
    </xf>
    <xf numFmtId="1" fontId="2" fillId="0" borderId="0" xfId="0" applyNumberFormat="1" applyFont="1" applyFill="1" applyBorder="1" applyAlignment="1">
      <alignment horizontal="right" vertical="top"/>
    </xf>
    <xf numFmtId="0" fontId="2" fillId="0" borderId="25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/>
    </xf>
    <xf numFmtId="164" fontId="5" fillId="4" borderId="0" xfId="0" applyNumberFormat="1" applyFont="1" applyFill="1" applyBorder="1" applyAlignment="1">
      <alignment horizontal="right"/>
    </xf>
    <xf numFmtId="2" fontId="3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/>
    </xf>
    <xf numFmtId="164" fontId="5" fillId="0" borderId="0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horizontal="right" vertical="top"/>
    </xf>
    <xf numFmtId="164" fontId="3" fillId="0" borderId="25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vertical="top"/>
    </xf>
    <xf numFmtId="1" fontId="6" fillId="0" borderId="25" xfId="0" applyNumberFormat="1" applyFont="1" applyFill="1" applyBorder="1" applyAlignment="1">
      <alignment vertical="top"/>
    </xf>
    <xf numFmtId="0" fontId="6" fillId="0" borderId="25" xfId="0" applyFont="1" applyFill="1" applyBorder="1" applyAlignment="1">
      <alignment vertical="top"/>
    </xf>
    <xf numFmtId="0" fontId="3" fillId="0" borderId="0" xfId="0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3" fillId="0" borderId="0" xfId="0" applyFont="1"/>
    <xf numFmtId="1" fontId="2" fillId="0" borderId="0" xfId="0" applyNumberFormat="1" applyFont="1" applyFill="1" applyBorder="1" applyAlignment="1"/>
    <xf numFmtId="0" fontId="6" fillId="4" borderId="0" xfId="0" applyFont="1" applyFill="1" applyBorder="1" applyAlignment="1">
      <alignment vertical="top"/>
    </xf>
    <xf numFmtId="1" fontId="6" fillId="0" borderId="0" xfId="0" applyNumberFormat="1" applyFont="1" applyAlignment="1">
      <alignment horizontal="right" vertical="top"/>
    </xf>
    <xf numFmtId="164" fontId="6" fillId="0" borderId="0" xfId="0" applyNumberFormat="1" applyFont="1" applyFill="1" applyBorder="1" applyAlignment="1">
      <alignment vertical="top"/>
    </xf>
    <xf numFmtId="0" fontId="3" fillId="0" borderId="0" xfId="0" applyNumberFormat="1" applyFont="1" applyFill="1" applyAlignment="1">
      <alignment horizontal="right" vertical="top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164" fontId="3" fillId="0" borderId="0" xfId="1" applyNumberFormat="1" applyFont="1" applyFill="1" applyAlignment="1">
      <alignment horizontal="right" vertical="top"/>
    </xf>
    <xf numFmtId="1" fontId="3" fillId="0" borderId="0" xfId="0" applyNumberFormat="1" applyFont="1" applyBorder="1" applyAlignment="1">
      <alignment vertical="top"/>
    </xf>
    <xf numFmtId="1" fontId="5" fillId="0" borderId="0" xfId="0" applyNumberFormat="1" applyFont="1" applyBorder="1" applyAlignment="1">
      <alignment vertical="top"/>
    </xf>
    <xf numFmtId="1" fontId="5" fillId="0" borderId="0" xfId="0" applyNumberFormat="1" applyFont="1" applyFill="1" applyBorder="1" applyAlignment="1">
      <alignment horizontal="right" vertical="top"/>
    </xf>
    <xf numFmtId="1" fontId="3" fillId="0" borderId="0" xfId="0" applyNumberFormat="1" applyFont="1" applyFill="1" applyBorder="1" applyAlignment="1">
      <alignment horizontal="right" vertical="top"/>
    </xf>
    <xf numFmtId="2" fontId="3" fillId="0" borderId="0" xfId="0" applyNumberFormat="1" applyFont="1" applyBorder="1" applyAlignment="1">
      <alignment vertical="top"/>
    </xf>
    <xf numFmtId="164" fontId="5" fillId="0" borderId="0" xfId="0" applyNumberFormat="1" applyFont="1" applyFill="1" applyAlignment="1">
      <alignment horizontal="right" vertical="top"/>
    </xf>
    <xf numFmtId="2" fontId="3" fillId="0" borderId="0" xfId="0" applyNumberFormat="1" applyFont="1" applyFill="1" applyAlignment="1">
      <alignment horizontal="right" vertical="top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Fill="1" applyAlignment="1">
      <alignment horizontal="right" vertical="top"/>
    </xf>
    <xf numFmtId="1" fontId="5" fillId="0" borderId="0" xfId="0" applyNumberFormat="1" applyFont="1" applyFill="1" applyBorder="1" applyAlignment="1">
      <alignment horizontal="right" vertical="center"/>
    </xf>
    <xf numFmtId="1" fontId="12" fillId="0" borderId="0" xfId="3" applyNumberFormat="1" applyFont="1" applyFill="1" applyBorder="1" applyAlignment="1">
      <alignment horizontal="right" vertical="center"/>
    </xf>
    <xf numFmtId="164" fontId="12" fillId="0" borderId="0" xfId="3" applyNumberFormat="1" applyFont="1" applyFill="1" applyBorder="1" applyAlignment="1">
      <alignment horizontal="right" vertical="center"/>
    </xf>
    <xf numFmtId="164" fontId="12" fillId="5" borderId="0" xfId="3" applyNumberFormat="1" applyFont="1" applyFill="1" applyBorder="1" applyAlignment="1">
      <alignment horizontal="right" vertical="center"/>
    </xf>
    <xf numFmtId="2" fontId="12" fillId="0" borderId="0" xfId="3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vertical="top" wrapText="1"/>
    </xf>
    <xf numFmtId="0" fontId="8" fillId="0" borderId="0" xfId="0" applyFont="1" applyBorder="1" applyAlignment="1">
      <alignment horizontal="right" vertical="top"/>
    </xf>
    <xf numFmtId="0" fontId="5" fillId="4" borderId="0" xfId="0" applyFont="1" applyFill="1" applyBorder="1" applyAlignment="1">
      <alignment horizontal="right" vertical="top"/>
    </xf>
    <xf numFmtId="0" fontId="3" fillId="0" borderId="25" xfId="0" applyFont="1" applyFill="1" applyBorder="1" applyAlignment="1">
      <alignment horizontal="right" wrapText="1"/>
    </xf>
    <xf numFmtId="164" fontId="3" fillId="0" borderId="25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wrapText="1"/>
    </xf>
    <xf numFmtId="164" fontId="5" fillId="0" borderId="0" xfId="0" applyNumberFormat="1" applyFont="1" applyFill="1" applyBorder="1" applyAlignment="1">
      <alignment vertical="top"/>
    </xf>
    <xf numFmtId="164" fontId="3" fillId="0" borderId="0" xfId="0" applyNumberFormat="1" applyFont="1" applyFill="1" applyAlignment="1">
      <alignment horizontal="right" vertical="top" wrapText="1"/>
    </xf>
    <xf numFmtId="0" fontId="5" fillId="0" borderId="0" xfId="0" applyFont="1" applyFill="1" applyAlignment="1">
      <alignment vertical="top"/>
    </xf>
    <xf numFmtId="0" fontId="7" fillId="4" borderId="0" xfId="0" applyFont="1" applyFill="1" applyAlignment="1">
      <alignment wrapText="1"/>
    </xf>
    <xf numFmtId="0" fontId="3" fillId="3" borderId="2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0" fontId="3" fillId="5" borderId="25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164" fontId="3" fillId="5" borderId="25" xfId="0" applyNumberFormat="1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0" fontId="5" fillId="5" borderId="0" xfId="0" applyFont="1" applyFill="1" applyBorder="1" applyAlignment="1">
      <alignment horizontal="right" vertical="center"/>
    </xf>
    <xf numFmtId="164" fontId="3" fillId="4" borderId="0" xfId="0" applyNumberFormat="1" applyFont="1" applyFill="1" applyBorder="1" applyAlignment="1">
      <alignment horizontal="right"/>
    </xf>
    <xf numFmtId="0" fontId="3" fillId="4" borderId="0" xfId="0" applyFont="1" applyFill="1" applyAlignment="1">
      <alignment horizontal="right" wrapText="1"/>
    </xf>
    <xf numFmtId="164" fontId="3" fillId="4" borderId="0" xfId="0" applyNumberFormat="1" applyFont="1" applyFill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5" fillId="5" borderId="0" xfId="0" applyNumberFormat="1" applyFont="1" applyFill="1" applyBorder="1" applyAlignment="1">
      <alignment horizontal="right" vertical="center"/>
    </xf>
    <xf numFmtId="1" fontId="3" fillId="5" borderId="0" xfId="0" applyNumberFormat="1" applyFont="1" applyFill="1" applyBorder="1" applyAlignment="1">
      <alignment horizontal="right" vertical="center" wrapText="1"/>
    </xf>
    <xf numFmtId="1" fontId="3" fillId="5" borderId="0" xfId="0" applyNumberFormat="1" applyFont="1" applyFill="1" applyBorder="1" applyAlignment="1">
      <alignment horizontal="right" vertical="center"/>
    </xf>
    <xf numFmtId="164" fontId="3" fillId="5" borderId="0" xfId="0" applyNumberFormat="1" applyFont="1" applyFill="1" applyBorder="1" applyAlignment="1">
      <alignment horizontal="right" vertical="center"/>
    </xf>
    <xf numFmtId="1" fontId="3" fillId="5" borderId="0" xfId="0" applyNumberFormat="1" applyFont="1" applyFill="1" applyAlignment="1">
      <alignment horizontal="right" vertical="center"/>
    </xf>
    <xf numFmtId="164" fontId="3" fillId="5" borderId="0" xfId="0" applyNumberFormat="1" applyFont="1" applyFill="1" applyAlignment="1">
      <alignment horizontal="right" vertical="center"/>
    </xf>
    <xf numFmtId="0" fontId="3" fillId="3" borderId="24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Alignment="1">
      <alignment horizontal="right" vertical="top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right" vertical="top" wrapText="1"/>
    </xf>
    <xf numFmtId="0" fontId="5" fillId="0" borderId="0" xfId="0" applyFont="1" applyFill="1" applyAlignment="1">
      <alignment horizontal="right" wrapText="1"/>
    </xf>
    <xf numFmtId="0" fontId="3" fillId="3" borderId="24" xfId="0" applyFont="1" applyFill="1" applyBorder="1" applyAlignment="1">
      <alignment horizontal="center" wrapText="1"/>
    </xf>
    <xf numFmtId="164" fontId="5" fillId="0" borderId="0" xfId="0" applyNumberFormat="1" applyFont="1" applyBorder="1"/>
    <xf numFmtId="164" fontId="8" fillId="0" borderId="0" xfId="0" applyNumberFormat="1" applyFont="1" applyBorder="1"/>
    <xf numFmtId="164" fontId="3" fillId="0" borderId="25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wrapText="1"/>
    </xf>
    <xf numFmtId="0" fontId="5" fillId="0" borderId="0" xfId="0" applyFont="1"/>
    <xf numFmtId="0" fontId="3" fillId="0" borderId="0" xfId="0" applyFont="1" applyFill="1" applyAlignment="1">
      <alignment vertical="center" wrapText="1"/>
    </xf>
    <xf numFmtId="1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64" fontId="8" fillId="0" borderId="0" xfId="0" applyNumberFormat="1" applyFont="1" applyBorder="1" applyAlignment="1">
      <alignment horizontal="right" vertical="top"/>
    </xf>
    <xf numFmtId="0" fontId="3" fillId="4" borderId="0" xfId="0" applyFont="1" applyFill="1" applyAlignment="1">
      <alignment horizontal="right" vertical="top"/>
    </xf>
    <xf numFmtId="164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vertical="top" wrapText="1"/>
    </xf>
    <xf numFmtId="164" fontId="5" fillId="0" borderId="0" xfId="0" applyNumberFormat="1" applyFont="1" applyFill="1" applyBorder="1" applyAlignment="1">
      <alignment wrapText="1"/>
    </xf>
    <xf numFmtId="164" fontId="2" fillId="0" borderId="0" xfId="0" applyNumberFormat="1" applyFont="1" applyFill="1" applyBorder="1" applyAlignment="1">
      <alignment wrapText="1"/>
    </xf>
    <xf numFmtId="164" fontId="3" fillId="6" borderId="0" xfId="0" applyNumberFormat="1" applyFont="1" applyFill="1" applyBorder="1" applyAlignment="1">
      <alignment horizontal="right" vertical="top"/>
    </xf>
    <xf numFmtId="0" fontId="13" fillId="0" borderId="0" xfId="0" applyFont="1" applyBorder="1" applyAlignment="1">
      <alignment vertical="top"/>
    </xf>
    <xf numFmtId="164" fontId="2" fillId="0" borderId="25" xfId="0" applyNumberFormat="1" applyFont="1" applyBorder="1" applyAlignment="1">
      <alignment horizontal="right" vertical="top"/>
    </xf>
    <xf numFmtId="1" fontId="3" fillId="0" borderId="25" xfId="0" applyNumberFormat="1" applyFont="1" applyFill="1" applyBorder="1" applyAlignment="1">
      <alignment horizontal="right" vertical="top"/>
    </xf>
    <xf numFmtId="164" fontId="5" fillId="0" borderId="12" xfId="0" applyNumberFormat="1" applyFont="1" applyFill="1" applyBorder="1" applyAlignment="1">
      <alignment horizontal="right" vertical="top"/>
    </xf>
    <xf numFmtId="164" fontId="3" fillId="0" borderId="12" xfId="0" applyNumberFormat="1" applyFont="1" applyFill="1" applyBorder="1" applyAlignment="1">
      <alignment horizontal="right" vertical="top"/>
    </xf>
    <xf numFmtId="0" fontId="7" fillId="0" borderId="17" xfId="0" applyFont="1" applyBorder="1" applyAlignment="1">
      <alignment vertical="top" wrapText="1"/>
    </xf>
    <xf numFmtId="0" fontId="3" fillId="3" borderId="30" xfId="0" applyFont="1" applyFill="1" applyBorder="1" applyAlignment="1">
      <alignment horizontal="center" vertical="top"/>
    </xf>
    <xf numFmtId="0" fontId="3" fillId="0" borderId="17" xfId="0" applyFont="1" applyBorder="1" applyAlignment="1">
      <alignment vertical="top"/>
    </xf>
    <xf numFmtId="164" fontId="3" fillId="0" borderId="17" xfId="0" applyNumberFormat="1" applyFont="1" applyBorder="1" applyAlignment="1">
      <alignment vertical="top"/>
    </xf>
    <xf numFmtId="0" fontId="5" fillId="0" borderId="17" xfId="0" applyFont="1" applyBorder="1" applyAlignment="1">
      <alignment vertical="top"/>
    </xf>
    <xf numFmtId="0" fontId="5" fillId="4" borderId="17" xfId="0" applyFont="1" applyFill="1" applyBorder="1" applyAlignment="1">
      <alignment horizontal="right"/>
    </xf>
    <xf numFmtId="0" fontId="5" fillId="4" borderId="31" xfId="0" applyFont="1" applyFill="1" applyBorder="1" applyAlignment="1">
      <alignment horizontal="right"/>
    </xf>
    <xf numFmtId="0" fontId="3" fillId="0" borderId="17" xfId="0" applyFont="1" applyBorder="1" applyAlignment="1">
      <alignment horizontal="right" vertical="top"/>
    </xf>
    <xf numFmtId="0" fontId="3" fillId="0" borderId="31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3" fillId="0" borderId="17" xfId="0" applyFont="1" applyFill="1" applyBorder="1"/>
    <xf numFmtId="0" fontId="3" fillId="0" borderId="12" xfId="0" applyFont="1" applyFill="1" applyBorder="1" applyAlignment="1">
      <alignment horizontal="right" vertical="top"/>
    </xf>
    <xf numFmtId="0" fontId="2" fillId="0" borderId="12" xfId="0" applyFont="1" applyFill="1" applyBorder="1" applyAlignment="1">
      <alignment vertical="top"/>
    </xf>
    <xf numFmtId="0" fontId="3" fillId="0" borderId="13" xfId="0" applyFont="1" applyFill="1" applyBorder="1" applyAlignment="1">
      <alignment horizontal="right" vertical="top"/>
    </xf>
    <xf numFmtId="164" fontId="3" fillId="0" borderId="13" xfId="0" applyNumberFormat="1" applyFont="1" applyFill="1" applyBorder="1" applyAlignment="1">
      <alignment horizontal="right" vertical="top"/>
    </xf>
    <xf numFmtId="0" fontId="3" fillId="0" borderId="12" xfId="0" applyFont="1" applyFill="1" applyBorder="1" applyAlignment="1">
      <alignment horizontal="right"/>
    </xf>
    <xf numFmtId="0" fontId="3" fillId="0" borderId="12" xfId="0" applyFont="1" applyFill="1" applyBorder="1"/>
    <xf numFmtId="0" fontId="5" fillId="0" borderId="12" xfId="0" applyFont="1" applyFill="1" applyBorder="1"/>
    <xf numFmtId="0" fontId="3" fillId="0" borderId="13" xfId="0" applyFont="1" applyFill="1" applyBorder="1"/>
    <xf numFmtId="0" fontId="3" fillId="0" borderId="0" xfId="0" applyFont="1" applyFill="1" applyBorder="1"/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4" fontId="4" fillId="2" borderId="10" xfId="2" applyFont="1" applyFill="1" applyBorder="1" applyAlignment="1">
      <alignment horizontal="center" vertical="center"/>
    </xf>
    <xf numFmtId="44" fontId="4" fillId="2" borderId="4" xfId="2" applyFont="1" applyFill="1" applyBorder="1" applyAlignment="1">
      <alignment horizontal="center" vertical="center"/>
    </xf>
    <xf numFmtId="44" fontId="4" fillId="2" borderId="5" xfId="2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15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3250405</xdr:colOff>
      <xdr:row>0</xdr:row>
      <xdr:rowOff>57149</xdr:rowOff>
    </xdr:from>
    <xdr:to>
      <xdr:col>11</xdr:col>
      <xdr:colOff>500061</xdr:colOff>
      <xdr:row>3</xdr:row>
      <xdr:rowOff>357188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50405" y="57149"/>
          <a:ext cx="8441531" cy="842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 Mon"/>
            </a:rPr>
            <a:t> </a:t>
          </a:r>
        </a:p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Д</a:t>
          </a:r>
          <a:r>
            <a:rPr lang="mn-MN" sz="14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ОРНОГОВЬ АЙМГИЙН</a:t>
          </a:r>
          <a:r>
            <a:rPr lang="mn-MN" sz="14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ЭДИЙН ЗАСАГ, НИЙГМИЙН ҮНДСЭН ҮЗҮҮЛЭЛТҮҮД </a:t>
          </a:r>
          <a:r>
            <a:rPr lang="mn-MN" sz="1400" b="1" i="0" strike="noStrike">
              <a:solidFill>
                <a:srgbClr val="000000"/>
              </a:solidFill>
              <a:latin typeface="Arial Mon"/>
            </a:rPr>
            <a:t> </a:t>
          </a:r>
          <a:r>
            <a:rPr lang="en-US" sz="1400" b="1" i="0" strike="noStrike">
              <a:solidFill>
                <a:srgbClr val="000000"/>
              </a:solidFill>
              <a:latin typeface="Arial Mon"/>
            </a:rPr>
            <a:t>                            </a:t>
          </a:r>
          <a:r>
            <a:rPr lang="mn-MN" sz="1400" b="1" i="0" strike="noStrike">
              <a:solidFill>
                <a:srgbClr val="000000"/>
              </a:solidFill>
              <a:latin typeface="Arial Mon"/>
            </a:rPr>
            <a:t>(СУМААР </a:t>
          </a:r>
          <a:r>
            <a:rPr lang="en-US" sz="1400" b="1" i="0" strike="noStrike">
              <a:solidFill>
                <a:srgbClr val="000000"/>
              </a:solidFill>
              <a:latin typeface="Arial Mon"/>
            </a:rPr>
            <a:t> 2000-201</a:t>
          </a:r>
          <a:r>
            <a:rPr lang="mn-MN" sz="1400" b="1" i="0" strike="noStrike">
              <a:solidFill>
                <a:srgbClr val="000000"/>
              </a:solidFill>
              <a:latin typeface="Arial Mon"/>
            </a:rPr>
            <a:t>8</a:t>
          </a:r>
          <a:r>
            <a:rPr lang="en-US" sz="1400" b="1" i="0" strike="noStrike">
              <a:solidFill>
                <a:srgbClr val="000000"/>
              </a:solidFill>
              <a:latin typeface="Arial Mon"/>
            </a:rPr>
            <a:t> </a:t>
          </a:r>
          <a:r>
            <a:rPr lang="mn-MN" sz="1400" b="1" i="0" strike="noStrike">
              <a:solidFill>
                <a:srgbClr val="000000"/>
              </a:solidFill>
              <a:latin typeface="Arial Mon"/>
            </a:rPr>
            <a:t>ОН </a:t>
          </a:r>
          <a:endParaRPr lang="en-US" sz="1050" b="1" i="0" strike="noStrike">
            <a:solidFill>
              <a:srgbClr val="000000"/>
            </a:solidFill>
            <a:latin typeface="Arial Mo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umdaar%20&#1053;&#1059;&#1052;-3,%20EZN-uzuulelt\EZMuzuulelt%20sumdaar%20%202001-2012\EZN-2011-2018%20uzuulelt%20sumdaar\EZN%20uzuulelt%20sumaar%202000-2018%20on%20%20S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"/>
      <sheetName val="2018"/>
      <sheetName val="2017"/>
      <sheetName val="2016"/>
      <sheetName val="2015"/>
      <sheetName val="2014"/>
      <sheetName val="2013"/>
      <sheetName val="2012"/>
      <sheetName val="2011 "/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Sheet1"/>
      <sheetName val="DUN "/>
      <sheetName val="Sheet2"/>
      <sheetName val="Sheet3"/>
    </sheetNames>
    <sheetDataSet>
      <sheetData sheetId="0"/>
      <sheetData sheetId="1"/>
      <sheetData sheetId="2"/>
      <sheetData sheetId="3"/>
      <sheetData sheetId="4">
        <row r="5">
          <cell r="E5">
            <v>1262</v>
          </cell>
          <cell r="F5">
            <v>2680</v>
          </cell>
          <cell r="G5">
            <v>1851</v>
          </cell>
          <cell r="H5">
            <v>2039</v>
          </cell>
          <cell r="I5">
            <v>1566</v>
          </cell>
          <cell r="J5">
            <v>1889</v>
          </cell>
          <cell r="K5">
            <v>1292</v>
          </cell>
          <cell r="L5">
            <v>1431</v>
          </cell>
          <cell r="M5">
            <v>2752</v>
          </cell>
          <cell r="N5">
            <v>1518</v>
          </cell>
          <cell r="O5">
            <v>2340</v>
          </cell>
          <cell r="P5">
            <v>23191</v>
          </cell>
          <cell r="Q5">
            <v>15702</v>
          </cell>
        </row>
        <row r="6">
          <cell r="E6">
            <v>21.394611727416798</v>
          </cell>
          <cell r="F6">
            <v>25.746268656716417</v>
          </cell>
          <cell r="G6">
            <v>28.092922744462452</v>
          </cell>
          <cell r="H6">
            <v>15.693967631191761</v>
          </cell>
          <cell r="I6">
            <v>26.819923371647512</v>
          </cell>
          <cell r="J6">
            <v>24.351508734780307</v>
          </cell>
          <cell r="K6">
            <v>23.993808049535602</v>
          </cell>
          <cell r="L6">
            <v>26.554856743535989</v>
          </cell>
          <cell r="M6">
            <v>20.712209302325579</v>
          </cell>
          <cell r="N6">
            <v>19.762845849802371</v>
          </cell>
          <cell r="O6">
            <v>17.094017094017097</v>
          </cell>
          <cell r="P6">
            <v>27.553792419473073</v>
          </cell>
          <cell r="Q6">
            <v>29.677748057572284</v>
          </cell>
        </row>
        <row r="7">
          <cell r="E7">
            <v>10.301109350237718</v>
          </cell>
          <cell r="F7">
            <v>5.9701492537313436</v>
          </cell>
          <cell r="G7">
            <v>5.9427336574824423</v>
          </cell>
          <cell r="H7">
            <v>4.4139283962726825</v>
          </cell>
          <cell r="I7">
            <v>4.4699872286079181</v>
          </cell>
          <cell r="J7">
            <v>6.3525674960296454</v>
          </cell>
          <cell r="K7">
            <v>4.6439628482972131</v>
          </cell>
          <cell r="L7">
            <v>5.5904961565338924</v>
          </cell>
          <cell r="M7">
            <v>6.1773255813953485</v>
          </cell>
          <cell r="N7">
            <v>7.2463768115942031</v>
          </cell>
          <cell r="O7">
            <v>6.8376068376068373</v>
          </cell>
          <cell r="P7">
            <v>6.2955456858263981</v>
          </cell>
          <cell r="Q7">
            <v>3.9485415870589735</v>
          </cell>
        </row>
        <row r="8">
          <cell r="E8">
            <v>11.09350237717908</v>
          </cell>
          <cell r="F8">
            <v>19.776119402985074</v>
          </cell>
          <cell r="G8">
            <v>22.15018908698001</v>
          </cell>
          <cell r="H8">
            <v>11.280039234919078</v>
          </cell>
          <cell r="I8">
            <v>22.349936143039592</v>
          </cell>
          <cell r="J8">
            <v>17.99894123875066</v>
          </cell>
          <cell r="K8">
            <v>19.349845201238388</v>
          </cell>
          <cell r="L8">
            <v>20.964360587002098</v>
          </cell>
          <cell r="M8">
            <v>14.534883720930232</v>
          </cell>
          <cell r="N8">
            <v>12.516469038208168</v>
          </cell>
          <cell r="O8">
            <v>10.256410256410259</v>
          </cell>
          <cell r="P8">
            <v>21.258246733646676</v>
          </cell>
          <cell r="Q8">
            <v>25.729206470513311</v>
          </cell>
        </row>
        <row r="9">
          <cell r="E9">
            <v>432</v>
          </cell>
          <cell r="F9">
            <v>919</v>
          </cell>
          <cell r="G9">
            <v>534</v>
          </cell>
          <cell r="H9">
            <v>702</v>
          </cell>
          <cell r="I9">
            <v>494</v>
          </cell>
          <cell r="J9">
            <v>651</v>
          </cell>
          <cell r="K9">
            <v>436</v>
          </cell>
          <cell r="L9">
            <v>493</v>
          </cell>
          <cell r="M9">
            <v>884</v>
          </cell>
          <cell r="N9">
            <v>480</v>
          </cell>
          <cell r="O9">
            <v>765</v>
          </cell>
          <cell r="P9">
            <v>7087</v>
          </cell>
          <cell r="Q9">
            <v>4958</v>
          </cell>
        </row>
        <row r="10">
          <cell r="E10" t="str">
            <v>-</v>
          </cell>
          <cell r="F10" t="str">
            <v>-</v>
          </cell>
          <cell r="G10" t="str">
            <v>-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</row>
        <row r="11">
          <cell r="E11" t="str">
            <v>-</v>
          </cell>
          <cell r="F11" t="str">
            <v>-</v>
          </cell>
          <cell r="G11" t="str">
            <v>-</v>
          </cell>
          <cell r="H11" t="str">
            <v>-</v>
          </cell>
          <cell r="I11" t="str">
            <v>-</v>
          </cell>
          <cell r="J11" t="str">
            <v>-</v>
          </cell>
          <cell r="K11" t="str">
            <v>-</v>
          </cell>
          <cell r="L11" t="str">
            <v>-</v>
          </cell>
          <cell r="M11" t="str">
            <v>-</v>
          </cell>
          <cell r="N11" t="str">
            <v>-</v>
          </cell>
          <cell r="O11" t="str">
            <v>-</v>
          </cell>
          <cell r="P11" t="str">
            <v>-</v>
          </cell>
          <cell r="Q11" t="str">
            <v>-</v>
          </cell>
        </row>
        <row r="12">
          <cell r="E12">
            <v>831</v>
          </cell>
          <cell r="F12">
            <v>1674</v>
          </cell>
          <cell r="G12">
            <v>1172</v>
          </cell>
          <cell r="H12">
            <v>1310</v>
          </cell>
          <cell r="I12">
            <v>1022</v>
          </cell>
          <cell r="J12">
            <v>1234</v>
          </cell>
          <cell r="K12">
            <v>820</v>
          </cell>
          <cell r="L12">
            <v>908</v>
          </cell>
          <cell r="M12">
            <v>1777</v>
          </cell>
          <cell r="N12">
            <v>932</v>
          </cell>
          <cell r="O12">
            <v>1521</v>
          </cell>
          <cell r="P12">
            <v>14499</v>
          </cell>
          <cell r="Q12">
            <v>9938</v>
          </cell>
        </row>
        <row r="13">
          <cell r="E13">
            <v>10</v>
          </cell>
          <cell r="F13">
            <v>63</v>
          </cell>
          <cell r="G13">
            <v>22</v>
          </cell>
          <cell r="H13">
            <v>25</v>
          </cell>
          <cell r="I13">
            <v>68</v>
          </cell>
          <cell r="J13">
            <v>71</v>
          </cell>
          <cell r="K13">
            <v>32</v>
          </cell>
          <cell r="L13">
            <v>15</v>
          </cell>
          <cell r="M13">
            <v>43</v>
          </cell>
          <cell r="N13">
            <v>29</v>
          </cell>
          <cell r="O13">
            <v>9</v>
          </cell>
          <cell r="P13">
            <v>561</v>
          </cell>
          <cell r="Q13">
            <v>208</v>
          </cell>
        </row>
        <row r="14">
          <cell r="E14">
            <v>562</v>
          </cell>
          <cell r="F14">
            <v>1115</v>
          </cell>
          <cell r="G14">
            <v>935</v>
          </cell>
          <cell r="H14">
            <v>700</v>
          </cell>
          <cell r="I14">
            <v>725</v>
          </cell>
          <cell r="J14">
            <v>769</v>
          </cell>
          <cell r="K14">
            <v>655</v>
          </cell>
          <cell r="L14">
            <v>782</v>
          </cell>
          <cell r="M14">
            <v>1418</v>
          </cell>
          <cell r="N14">
            <v>731</v>
          </cell>
          <cell r="O14">
            <v>1193</v>
          </cell>
          <cell r="P14">
            <v>7281</v>
          </cell>
          <cell r="Q14">
            <v>7693</v>
          </cell>
        </row>
        <row r="15">
          <cell r="E15">
            <v>435</v>
          </cell>
          <cell r="F15">
            <v>612</v>
          </cell>
          <cell r="G15">
            <v>764</v>
          </cell>
          <cell r="H15">
            <v>395</v>
          </cell>
          <cell r="I15">
            <v>543</v>
          </cell>
          <cell r="J15">
            <v>441</v>
          </cell>
          <cell r="K15">
            <v>482</v>
          </cell>
          <cell r="L15">
            <v>551</v>
          </cell>
          <cell r="M15">
            <v>986</v>
          </cell>
          <cell r="N15">
            <v>542</v>
          </cell>
          <cell r="O15">
            <v>462</v>
          </cell>
          <cell r="P15">
            <v>332</v>
          </cell>
          <cell r="Q15">
            <v>99</v>
          </cell>
        </row>
        <row r="16">
          <cell r="E16">
            <v>269</v>
          </cell>
          <cell r="F16">
            <v>360</v>
          </cell>
          <cell r="G16">
            <v>380</v>
          </cell>
          <cell r="H16">
            <v>227</v>
          </cell>
          <cell r="I16">
            <v>298</v>
          </cell>
          <cell r="J16">
            <v>235</v>
          </cell>
          <cell r="K16">
            <v>283</v>
          </cell>
          <cell r="L16">
            <v>306</v>
          </cell>
          <cell r="M16">
            <v>475</v>
          </cell>
          <cell r="N16">
            <v>272</v>
          </cell>
          <cell r="O16">
            <v>275</v>
          </cell>
          <cell r="P16">
            <v>231</v>
          </cell>
          <cell r="Q16">
            <v>50</v>
          </cell>
        </row>
        <row r="17">
          <cell r="E17">
            <v>255</v>
          </cell>
          <cell r="F17">
            <v>295</v>
          </cell>
          <cell r="G17">
            <v>289</v>
          </cell>
          <cell r="H17">
            <v>193</v>
          </cell>
          <cell r="I17">
            <v>255</v>
          </cell>
          <cell r="J17">
            <v>208</v>
          </cell>
          <cell r="K17">
            <v>246</v>
          </cell>
          <cell r="L17">
            <v>255</v>
          </cell>
          <cell r="M17">
            <v>404</v>
          </cell>
          <cell r="N17">
            <v>212</v>
          </cell>
          <cell r="O17">
            <v>256</v>
          </cell>
          <cell r="P17">
            <v>148</v>
          </cell>
          <cell r="Q17">
            <v>39</v>
          </cell>
        </row>
        <row r="18">
          <cell r="E18">
            <v>237</v>
          </cell>
          <cell r="F18">
            <v>270</v>
          </cell>
          <cell r="G18">
            <v>297</v>
          </cell>
          <cell r="H18">
            <v>180</v>
          </cell>
          <cell r="I18">
            <v>236</v>
          </cell>
          <cell r="J18">
            <v>186</v>
          </cell>
          <cell r="K18">
            <v>209</v>
          </cell>
          <cell r="L18">
            <v>219</v>
          </cell>
          <cell r="M18">
            <v>363</v>
          </cell>
          <cell r="N18">
            <v>191</v>
          </cell>
          <cell r="O18">
            <v>230</v>
          </cell>
          <cell r="P18">
            <v>114</v>
          </cell>
          <cell r="Q18">
            <v>25</v>
          </cell>
        </row>
        <row r="19">
          <cell r="E19">
            <v>216</v>
          </cell>
          <cell r="F19">
            <v>207</v>
          </cell>
          <cell r="G19">
            <v>228</v>
          </cell>
          <cell r="H19">
            <v>133</v>
          </cell>
          <cell r="I19">
            <v>146</v>
          </cell>
          <cell r="J19">
            <v>135</v>
          </cell>
          <cell r="K19">
            <v>199</v>
          </cell>
          <cell r="L19">
            <v>153</v>
          </cell>
          <cell r="M19">
            <v>273</v>
          </cell>
          <cell r="N19">
            <v>146</v>
          </cell>
          <cell r="O19">
            <v>123</v>
          </cell>
          <cell r="P19">
            <v>96</v>
          </cell>
          <cell r="Q19">
            <v>19</v>
          </cell>
        </row>
        <row r="20">
          <cell r="E20">
            <v>201</v>
          </cell>
          <cell r="F20">
            <v>128</v>
          </cell>
          <cell r="G20">
            <v>155</v>
          </cell>
          <cell r="H20">
            <v>102</v>
          </cell>
          <cell r="I20">
            <v>221</v>
          </cell>
          <cell r="J20">
            <v>118</v>
          </cell>
          <cell r="K20">
            <v>138</v>
          </cell>
          <cell r="L20">
            <v>143</v>
          </cell>
          <cell r="M20">
            <v>333</v>
          </cell>
          <cell r="N20">
            <v>175</v>
          </cell>
          <cell r="O20">
            <v>153</v>
          </cell>
          <cell r="P20">
            <v>121</v>
          </cell>
          <cell r="Q20">
            <v>30</v>
          </cell>
        </row>
        <row r="21">
          <cell r="E21">
            <v>1</v>
          </cell>
          <cell r="G21">
            <v>2</v>
          </cell>
          <cell r="H21">
            <v>1</v>
          </cell>
          <cell r="I21">
            <v>4</v>
          </cell>
          <cell r="J21">
            <v>1</v>
          </cell>
          <cell r="K21">
            <v>2</v>
          </cell>
          <cell r="L21">
            <v>1</v>
          </cell>
          <cell r="M21">
            <v>0</v>
          </cell>
          <cell r="N21">
            <v>0</v>
          </cell>
          <cell r="O21">
            <v>3</v>
          </cell>
          <cell r="P21">
            <v>1</v>
          </cell>
          <cell r="Q21">
            <v>0</v>
          </cell>
        </row>
        <row r="22">
          <cell r="E22">
            <v>245</v>
          </cell>
          <cell r="F22">
            <v>302</v>
          </cell>
          <cell r="G22">
            <v>297</v>
          </cell>
          <cell r="H22">
            <v>180</v>
          </cell>
          <cell r="I22">
            <v>246</v>
          </cell>
          <cell r="J22">
            <v>189</v>
          </cell>
          <cell r="K22">
            <v>254</v>
          </cell>
          <cell r="L22">
            <v>249</v>
          </cell>
          <cell r="M22">
            <v>367</v>
          </cell>
          <cell r="N22">
            <v>204</v>
          </cell>
          <cell r="O22">
            <v>255</v>
          </cell>
          <cell r="P22">
            <v>146</v>
          </cell>
          <cell r="Q22">
            <v>39</v>
          </cell>
        </row>
        <row r="23">
          <cell r="E23">
            <v>120006</v>
          </cell>
          <cell r="F23">
            <v>158239</v>
          </cell>
          <cell r="G23">
            <v>186893</v>
          </cell>
          <cell r="H23">
            <v>134572</v>
          </cell>
          <cell r="I23">
            <v>113681</v>
          </cell>
          <cell r="J23">
            <v>127572</v>
          </cell>
          <cell r="K23">
            <v>138708</v>
          </cell>
          <cell r="L23">
            <v>125606</v>
          </cell>
          <cell r="M23">
            <v>196128</v>
          </cell>
          <cell r="N23">
            <v>118519</v>
          </cell>
          <cell r="O23">
            <v>114069</v>
          </cell>
          <cell r="P23">
            <v>95990</v>
          </cell>
          <cell r="Q23">
            <v>28178</v>
          </cell>
        </row>
        <row r="24">
          <cell r="E24">
            <v>620</v>
          </cell>
          <cell r="F24">
            <v>704</v>
          </cell>
          <cell r="G24">
            <v>1193</v>
          </cell>
          <cell r="H24">
            <v>164</v>
          </cell>
          <cell r="I24">
            <v>6124</v>
          </cell>
          <cell r="J24">
            <v>1166</v>
          </cell>
          <cell r="K24">
            <v>3668</v>
          </cell>
          <cell r="L24">
            <v>4288</v>
          </cell>
          <cell r="M24">
            <v>6795</v>
          </cell>
          <cell r="N24">
            <v>4216</v>
          </cell>
          <cell r="O24">
            <v>2520</v>
          </cell>
          <cell r="P24">
            <v>2759</v>
          </cell>
          <cell r="Q24">
            <v>940</v>
          </cell>
        </row>
        <row r="25">
          <cell r="E25">
            <v>8211</v>
          </cell>
          <cell r="F25">
            <v>8892</v>
          </cell>
          <cell r="G25">
            <v>16576</v>
          </cell>
          <cell r="H25">
            <v>8324</v>
          </cell>
          <cell r="I25">
            <v>6566</v>
          </cell>
          <cell r="J25">
            <v>9383</v>
          </cell>
          <cell r="K25">
            <v>9739</v>
          </cell>
          <cell r="L25">
            <v>10845</v>
          </cell>
          <cell r="M25">
            <v>12745</v>
          </cell>
          <cell r="N25">
            <v>9083</v>
          </cell>
          <cell r="O25">
            <v>11572</v>
          </cell>
          <cell r="P25">
            <v>6701</v>
          </cell>
          <cell r="Q25">
            <v>2210</v>
          </cell>
        </row>
        <row r="26">
          <cell r="E26">
            <v>4661</v>
          </cell>
          <cell r="F26">
            <v>5488</v>
          </cell>
          <cell r="G26">
            <v>9033</v>
          </cell>
          <cell r="H26">
            <v>6192</v>
          </cell>
          <cell r="I26">
            <v>1980</v>
          </cell>
          <cell r="J26">
            <v>5959</v>
          </cell>
          <cell r="K26">
            <v>4159</v>
          </cell>
          <cell r="L26">
            <v>5269</v>
          </cell>
          <cell r="M26">
            <v>8864</v>
          </cell>
          <cell r="N26">
            <v>3508</v>
          </cell>
          <cell r="O26">
            <v>5384</v>
          </cell>
          <cell r="P26">
            <v>3730</v>
          </cell>
          <cell r="Q26">
            <v>1426</v>
          </cell>
        </row>
        <row r="27">
          <cell r="E27">
            <v>59448</v>
          </cell>
          <cell r="F27">
            <v>78101</v>
          </cell>
          <cell r="G27">
            <v>94829</v>
          </cell>
          <cell r="H27">
            <v>66124</v>
          </cell>
          <cell r="I27">
            <v>39739</v>
          </cell>
          <cell r="J27">
            <v>55381</v>
          </cell>
          <cell r="K27">
            <v>57813</v>
          </cell>
          <cell r="L27">
            <v>44760</v>
          </cell>
          <cell r="M27">
            <v>62042</v>
          </cell>
          <cell r="N27">
            <v>38675</v>
          </cell>
          <cell r="O27">
            <v>40431</v>
          </cell>
          <cell r="P27">
            <v>36839</v>
          </cell>
          <cell r="Q27">
            <v>9657</v>
          </cell>
        </row>
        <row r="28">
          <cell r="E28">
            <v>47066</v>
          </cell>
          <cell r="F28">
            <v>65054</v>
          </cell>
          <cell r="G28">
            <v>65262</v>
          </cell>
          <cell r="H28">
            <v>53768</v>
          </cell>
          <cell r="I28">
            <v>59272</v>
          </cell>
          <cell r="J28">
            <v>55683</v>
          </cell>
          <cell r="K28">
            <v>63329</v>
          </cell>
          <cell r="L28">
            <v>60444</v>
          </cell>
          <cell r="M28">
            <v>105682</v>
          </cell>
          <cell r="N28">
            <v>63037</v>
          </cell>
          <cell r="O28">
            <v>54162</v>
          </cell>
          <cell r="P28">
            <v>45961</v>
          </cell>
          <cell r="Q28">
            <v>13945</v>
          </cell>
        </row>
        <row r="29">
          <cell r="E29">
            <v>51609</v>
          </cell>
          <cell r="F29">
            <v>66975</v>
          </cell>
          <cell r="G29">
            <v>81907</v>
          </cell>
          <cell r="H29">
            <v>61613</v>
          </cell>
          <cell r="I29">
            <v>50287</v>
          </cell>
          <cell r="J29">
            <v>54381</v>
          </cell>
          <cell r="K29">
            <v>56729</v>
          </cell>
          <cell r="L29">
            <v>52950</v>
          </cell>
          <cell r="M29">
            <v>85296</v>
          </cell>
          <cell r="N29">
            <v>50247</v>
          </cell>
          <cell r="O29">
            <v>45513</v>
          </cell>
          <cell r="P29">
            <v>42380</v>
          </cell>
          <cell r="Q29">
            <v>11230</v>
          </cell>
        </row>
        <row r="30">
          <cell r="E30">
            <v>47663</v>
          </cell>
          <cell r="F30">
            <v>57831</v>
          </cell>
          <cell r="G30">
            <v>61433</v>
          </cell>
          <cell r="H30">
            <v>47346</v>
          </cell>
          <cell r="I30">
            <v>24267</v>
          </cell>
          <cell r="J30">
            <v>43915</v>
          </cell>
          <cell r="K30">
            <v>44080</v>
          </cell>
          <cell r="L30">
            <v>35691</v>
          </cell>
          <cell r="M30">
            <v>45517</v>
          </cell>
          <cell r="N30">
            <v>28378</v>
          </cell>
          <cell r="O30">
            <v>39139</v>
          </cell>
          <cell r="P30">
            <v>32379</v>
          </cell>
          <cell r="Q30">
            <v>7830</v>
          </cell>
        </row>
        <row r="31">
          <cell r="E31">
            <v>97.714133420804458</v>
          </cell>
          <cell r="F31">
            <v>94.501274593110665</v>
          </cell>
          <cell r="G31">
            <v>78.257601813989623</v>
          </cell>
          <cell r="H31">
            <v>83.185747417246475</v>
          </cell>
          <cell r="I31">
            <v>51.261089987325725</v>
          </cell>
          <cell r="J31">
            <v>91.462906652226437</v>
          </cell>
          <cell r="K31">
            <v>88.333132940563502</v>
          </cell>
          <cell r="L31">
            <v>70.978840187733667</v>
          </cell>
          <cell r="M31">
            <v>51.757388308336083</v>
          </cell>
          <cell r="N31">
            <v>59.308644039458279</v>
          </cell>
          <cell r="O31">
            <v>100</v>
          </cell>
          <cell r="P31">
            <v>86.311776936610329</v>
          </cell>
          <cell r="Q31">
            <v>71.690166636147225</v>
          </cell>
        </row>
        <row r="32">
          <cell r="E32">
            <v>253</v>
          </cell>
          <cell r="F32">
            <v>208</v>
          </cell>
          <cell r="G32">
            <v>496</v>
          </cell>
          <cell r="H32">
            <v>47</v>
          </cell>
          <cell r="I32">
            <v>4277</v>
          </cell>
          <cell r="J32">
            <v>222</v>
          </cell>
          <cell r="K32">
            <v>40</v>
          </cell>
          <cell r="L32">
            <v>258</v>
          </cell>
          <cell r="M32">
            <v>3271</v>
          </cell>
          <cell r="N32">
            <v>3279</v>
          </cell>
          <cell r="O32">
            <v>973</v>
          </cell>
          <cell r="P32">
            <v>495</v>
          </cell>
          <cell r="Q32">
            <v>296</v>
          </cell>
        </row>
        <row r="33">
          <cell r="E33">
            <v>0.18</v>
          </cell>
          <cell r="F33">
            <v>8.7799999999999994</v>
          </cell>
          <cell r="G33">
            <v>1.1000000000000001</v>
          </cell>
          <cell r="H33">
            <v>2</v>
          </cell>
          <cell r="I33">
            <v>1.913</v>
          </cell>
          <cell r="J33">
            <v>3.0999999999999996</v>
          </cell>
          <cell r="K33">
            <v>1.109</v>
          </cell>
          <cell r="L33">
            <v>0.80400000000000005</v>
          </cell>
          <cell r="M33">
            <v>0.20200000000000001</v>
          </cell>
          <cell r="N33">
            <v>0</v>
          </cell>
          <cell r="O33">
            <v>28.49</v>
          </cell>
          <cell r="P33">
            <v>28.6</v>
          </cell>
          <cell r="Q33">
            <v>0</v>
          </cell>
        </row>
        <row r="34">
          <cell r="E34">
            <v>3.4000000000000002E-2</v>
          </cell>
          <cell r="F34">
            <v>5.6</v>
          </cell>
          <cell r="G34">
            <v>0.6</v>
          </cell>
          <cell r="H34">
            <v>1.6</v>
          </cell>
          <cell r="I34">
            <v>0.223</v>
          </cell>
          <cell r="J34">
            <v>1.4</v>
          </cell>
          <cell r="K34">
            <v>0.01</v>
          </cell>
          <cell r="L34">
            <v>4.5999999999999999E-2</v>
          </cell>
          <cell r="M34">
            <v>0.2</v>
          </cell>
          <cell r="N34">
            <v>0</v>
          </cell>
          <cell r="O34">
            <v>13.7</v>
          </cell>
          <cell r="P34">
            <v>7.6</v>
          </cell>
          <cell r="Q34">
            <v>0</v>
          </cell>
        </row>
        <row r="35">
          <cell r="E35">
            <v>0.14599999999999999</v>
          </cell>
          <cell r="F35">
            <v>3.18</v>
          </cell>
          <cell r="G35">
            <v>0.5</v>
          </cell>
          <cell r="H35">
            <v>0.4</v>
          </cell>
          <cell r="I35">
            <v>1.69</v>
          </cell>
          <cell r="J35">
            <v>1.7</v>
          </cell>
          <cell r="K35">
            <v>1.099</v>
          </cell>
          <cell r="L35">
            <v>0.75800000000000001</v>
          </cell>
          <cell r="M35">
            <v>2E-3</v>
          </cell>
          <cell r="N35">
            <v>0</v>
          </cell>
          <cell r="O35">
            <v>14.79</v>
          </cell>
          <cell r="P35">
            <v>21</v>
          </cell>
          <cell r="Q35">
            <v>0</v>
          </cell>
        </row>
        <row r="36">
          <cell r="E36">
            <v>0.182</v>
          </cell>
          <cell r="F36">
            <v>84.064999999999998</v>
          </cell>
          <cell r="G36">
            <v>0.5</v>
          </cell>
          <cell r="H36">
            <v>8.6</v>
          </cell>
          <cell r="I36">
            <v>31.31</v>
          </cell>
          <cell r="J36">
            <v>16.14</v>
          </cell>
          <cell r="K36">
            <v>2.5</v>
          </cell>
          <cell r="L36">
            <v>1.381</v>
          </cell>
          <cell r="M36">
            <v>0.30000000000000004</v>
          </cell>
          <cell r="N36">
            <v>0</v>
          </cell>
          <cell r="O36">
            <v>202.29500000000002</v>
          </cell>
          <cell r="P36">
            <v>178.28399999999999</v>
          </cell>
          <cell r="Q36">
            <v>0</v>
          </cell>
        </row>
        <row r="37">
          <cell r="E37">
            <v>3.7999999999999999E-2</v>
          </cell>
          <cell r="F37">
            <v>55.3</v>
          </cell>
          <cell r="G37">
            <v>0.5</v>
          </cell>
          <cell r="H37">
            <v>7.5</v>
          </cell>
          <cell r="I37">
            <v>4.16</v>
          </cell>
          <cell r="J37">
            <v>9</v>
          </cell>
          <cell r="K37">
            <v>0.5</v>
          </cell>
          <cell r="L37">
            <v>0.5</v>
          </cell>
          <cell r="M37">
            <v>0.2</v>
          </cell>
          <cell r="N37">
            <v>0</v>
          </cell>
          <cell r="O37">
            <v>99.25</v>
          </cell>
          <cell r="P37">
            <v>41.3</v>
          </cell>
          <cell r="Q37">
            <v>0</v>
          </cell>
        </row>
        <row r="38">
          <cell r="E38">
            <v>0.14399999999999999</v>
          </cell>
          <cell r="F38">
            <v>28.765000000000001</v>
          </cell>
          <cell r="G38">
            <v>0</v>
          </cell>
          <cell r="H38">
            <v>1.1000000000000001</v>
          </cell>
          <cell r="I38">
            <v>27.15</v>
          </cell>
          <cell r="J38">
            <v>7.14</v>
          </cell>
          <cell r="K38">
            <v>2</v>
          </cell>
          <cell r="L38">
            <v>0.88100000000000001</v>
          </cell>
          <cell r="M38">
            <v>0.1</v>
          </cell>
          <cell r="N38">
            <v>0</v>
          </cell>
          <cell r="O38">
            <v>103.045</v>
          </cell>
          <cell r="P38">
            <v>136.98400000000001</v>
          </cell>
          <cell r="Q38">
            <v>0</v>
          </cell>
        </row>
        <row r="39">
          <cell r="E39">
            <v>420.57099999999997</v>
          </cell>
          <cell r="F39">
            <v>415.83420000000001</v>
          </cell>
          <cell r="G39">
            <v>754.82029999999997</v>
          </cell>
          <cell r="H39">
            <v>455.72149999999999</v>
          </cell>
          <cell r="I39">
            <v>129.63086999999999</v>
          </cell>
          <cell r="J39">
            <v>251.96100000000001</v>
          </cell>
          <cell r="K39">
            <v>268.92744999999996</v>
          </cell>
          <cell r="L39">
            <v>86.263049999999993</v>
          </cell>
          <cell r="M39">
            <v>258.80090000000001</v>
          </cell>
          <cell r="N39">
            <v>229.88</v>
          </cell>
          <cell r="O39">
            <v>297.42154999999997</v>
          </cell>
          <cell r="P39">
            <v>345.39144999999996</v>
          </cell>
          <cell r="Q39">
            <v>140.15099999999998</v>
          </cell>
        </row>
        <row r="40">
          <cell r="E40">
            <v>37047.4</v>
          </cell>
          <cell r="F40">
            <v>1579510.2</v>
          </cell>
          <cell r="G40">
            <v>1245844</v>
          </cell>
          <cell r="H40">
            <v>25105.5</v>
          </cell>
          <cell r="I40">
            <v>49277.3</v>
          </cell>
          <cell r="J40">
            <v>11658</v>
          </cell>
          <cell r="K40">
            <v>8487</v>
          </cell>
          <cell r="L40">
            <v>15256</v>
          </cell>
          <cell r="M40">
            <v>81181.5</v>
          </cell>
          <cell r="N40">
            <v>51515.1</v>
          </cell>
          <cell r="O40">
            <v>23013</v>
          </cell>
          <cell r="P40">
            <v>5904277.2999999998</v>
          </cell>
          <cell r="Q40">
            <v>3079828.3</v>
          </cell>
        </row>
        <row r="41">
          <cell r="E41">
            <v>1</v>
          </cell>
          <cell r="F41">
            <v>2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2</v>
          </cell>
          <cell r="N41">
            <v>1</v>
          </cell>
          <cell r="O41">
            <v>1</v>
          </cell>
          <cell r="P41">
            <v>5</v>
          </cell>
          <cell r="Q41">
            <v>3</v>
          </cell>
        </row>
        <row r="42">
          <cell r="E42">
            <v>147</v>
          </cell>
          <cell r="F42">
            <v>347</v>
          </cell>
          <cell r="G42">
            <v>245</v>
          </cell>
          <cell r="H42">
            <v>358</v>
          </cell>
          <cell r="I42">
            <v>206</v>
          </cell>
          <cell r="J42">
            <v>223</v>
          </cell>
          <cell r="K42">
            <v>114</v>
          </cell>
          <cell r="L42">
            <v>171</v>
          </cell>
          <cell r="M42">
            <v>336</v>
          </cell>
          <cell r="N42">
            <v>229</v>
          </cell>
          <cell r="O42">
            <v>302</v>
          </cell>
          <cell r="P42">
            <v>5322</v>
          </cell>
          <cell r="Q42">
            <v>3075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3</v>
          </cell>
          <cell r="Q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1717</v>
          </cell>
          <cell r="Q44">
            <v>0</v>
          </cell>
        </row>
        <row r="45">
          <cell r="E45">
            <v>0</v>
          </cell>
          <cell r="F45">
            <v>0.37313432835820898</v>
          </cell>
          <cell r="G45">
            <v>4.3219881145326848</v>
          </cell>
          <cell r="H45">
            <v>0.98087297694948505</v>
          </cell>
          <cell r="I45">
            <v>2.554278416347382</v>
          </cell>
          <cell r="J45">
            <v>4.7644256220222339</v>
          </cell>
          <cell r="K45">
            <v>6.96594427244582</v>
          </cell>
          <cell r="L45">
            <v>0</v>
          </cell>
          <cell r="M45">
            <v>8.3575581395348824</v>
          </cell>
          <cell r="N45">
            <v>3.2938076416337285</v>
          </cell>
          <cell r="O45">
            <v>4.2735042735042743</v>
          </cell>
          <cell r="P45">
            <v>25.699624854469405</v>
          </cell>
          <cell r="Q45">
            <v>10.762960132467203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E47">
            <v>0</v>
          </cell>
          <cell r="F47">
            <v>0</v>
          </cell>
          <cell r="G47">
            <v>19.230769230769234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23.474178403755868</v>
          </cell>
          <cell r="Q47">
            <v>6.437768240343348</v>
          </cell>
        </row>
        <row r="48">
          <cell r="E48">
            <v>9</v>
          </cell>
          <cell r="F48">
            <v>18</v>
          </cell>
          <cell r="G48">
            <v>5</v>
          </cell>
          <cell r="H48">
            <v>17</v>
          </cell>
          <cell r="I48">
            <v>6</v>
          </cell>
          <cell r="J48">
            <v>17</v>
          </cell>
          <cell r="K48">
            <v>19</v>
          </cell>
          <cell r="L48">
            <v>27</v>
          </cell>
          <cell r="M48">
            <v>4</v>
          </cell>
          <cell r="N48">
            <v>11</v>
          </cell>
          <cell r="O48">
            <v>13</v>
          </cell>
          <cell r="P48">
            <v>213</v>
          </cell>
          <cell r="Q48">
            <v>185</v>
          </cell>
        </row>
        <row r="49">
          <cell r="E49">
            <v>10.428736964078794</v>
          </cell>
          <cell r="F49">
            <v>10.682492581602373</v>
          </cell>
          <cell r="G49">
            <v>4.1459369817578775</v>
          </cell>
          <cell r="H49">
            <v>12.399708242159008</v>
          </cell>
          <cell r="I49">
            <v>5.6710775047258979</v>
          </cell>
          <cell r="J49">
            <v>13.502779984114376</v>
          </cell>
          <cell r="K49">
            <v>23.284313725490197</v>
          </cell>
          <cell r="L49">
            <v>27.635619242579324</v>
          </cell>
          <cell r="M49">
            <v>2.1164021164021167</v>
          </cell>
          <cell r="N49">
            <v>10.679611650485437</v>
          </cell>
          <cell r="O49">
            <v>8.4911822338340954</v>
          </cell>
          <cell r="P49">
            <v>14.245585874799358</v>
          </cell>
          <cell r="Q49">
            <v>17.500709488222498</v>
          </cell>
        </row>
        <row r="50">
          <cell r="E50">
            <v>1117.9000000000001</v>
          </cell>
          <cell r="F50">
            <v>1237.0999999999999</v>
          </cell>
          <cell r="G50">
            <v>1105.7</v>
          </cell>
          <cell r="H50">
            <v>1524.2</v>
          </cell>
          <cell r="I50">
            <v>1062.9000000000001</v>
          </cell>
          <cell r="J50">
            <v>1126.8</v>
          </cell>
          <cell r="K50">
            <v>1023.9</v>
          </cell>
          <cell r="L50">
            <v>1071.3</v>
          </cell>
          <cell r="M50">
            <v>1482.6</v>
          </cell>
          <cell r="N50">
            <v>1230.2</v>
          </cell>
          <cell r="O50">
            <v>1201.2</v>
          </cell>
          <cell r="P50">
            <v>9224.6</v>
          </cell>
          <cell r="Q50">
            <v>6494.6</v>
          </cell>
        </row>
        <row r="51">
          <cell r="E51">
            <v>1122.7</v>
          </cell>
          <cell r="F51">
            <v>1229</v>
          </cell>
          <cell r="G51">
            <v>1098.3</v>
          </cell>
          <cell r="H51">
            <v>1506.8</v>
          </cell>
          <cell r="I51">
            <v>1106.5999999999999</v>
          </cell>
          <cell r="J51">
            <v>1171.5</v>
          </cell>
          <cell r="K51">
            <v>1051.2</v>
          </cell>
          <cell r="L51">
            <v>1076.9000000000001</v>
          </cell>
          <cell r="M51">
            <v>1480.7</v>
          </cell>
          <cell r="N51">
            <v>1190.7</v>
          </cell>
          <cell r="O51">
            <v>1090.7</v>
          </cell>
          <cell r="P51">
            <v>9233.4</v>
          </cell>
          <cell r="Q51">
            <v>5329.8</v>
          </cell>
        </row>
      </sheetData>
      <sheetData sheetId="5">
        <row r="5">
          <cell r="D5">
            <v>3607</v>
          </cell>
          <cell r="E5">
            <v>1286</v>
          </cell>
          <cell r="F5">
            <v>2641</v>
          </cell>
          <cell r="G5">
            <v>1868</v>
          </cell>
          <cell r="H5">
            <v>2078</v>
          </cell>
          <cell r="I5">
            <v>1563</v>
          </cell>
          <cell r="J5">
            <v>1904</v>
          </cell>
          <cell r="K5">
            <v>1276</v>
          </cell>
          <cell r="L5">
            <v>1451</v>
          </cell>
          <cell r="M5">
            <v>2933</v>
          </cell>
          <cell r="N5">
            <v>1567</v>
          </cell>
          <cell r="O5">
            <v>2346</v>
          </cell>
          <cell r="P5">
            <v>22666</v>
          </cell>
          <cell r="Q5">
            <v>16306</v>
          </cell>
          <cell r="R5">
            <v>63492</v>
          </cell>
        </row>
        <row r="6">
          <cell r="D6">
            <v>25.6</v>
          </cell>
          <cell r="E6">
            <v>27.1</v>
          </cell>
          <cell r="F6">
            <v>33</v>
          </cell>
          <cell r="G6">
            <v>24.2</v>
          </cell>
          <cell r="H6">
            <v>17.600000000000001</v>
          </cell>
          <cell r="I6">
            <v>24.9</v>
          </cell>
          <cell r="J6">
            <v>21.4</v>
          </cell>
          <cell r="K6">
            <v>27.1</v>
          </cell>
          <cell r="L6">
            <v>23.9</v>
          </cell>
          <cell r="M6">
            <v>18</v>
          </cell>
          <cell r="N6">
            <v>24.8</v>
          </cell>
          <cell r="O6">
            <v>23.4</v>
          </cell>
          <cell r="P6">
            <v>27.9</v>
          </cell>
          <cell r="Q6">
            <v>28.4</v>
          </cell>
          <cell r="R6">
            <v>26.6</v>
          </cell>
        </row>
        <row r="7">
          <cell r="D7">
            <v>9.4</v>
          </cell>
          <cell r="E7">
            <v>9.3000000000000007</v>
          </cell>
          <cell r="F7">
            <v>4.9000000000000004</v>
          </cell>
          <cell r="G7">
            <v>4.8</v>
          </cell>
          <cell r="H7">
            <v>6.2</v>
          </cell>
          <cell r="I7">
            <v>9</v>
          </cell>
          <cell r="J7">
            <v>4.7</v>
          </cell>
          <cell r="K7">
            <v>5.6</v>
          </cell>
          <cell r="L7">
            <v>8.9</v>
          </cell>
          <cell r="M7">
            <v>5.8</v>
          </cell>
          <cell r="N7">
            <v>5.7</v>
          </cell>
          <cell r="O7">
            <v>5.0999999999999996</v>
          </cell>
          <cell r="P7">
            <v>6.6</v>
          </cell>
          <cell r="Q7">
            <v>4.8</v>
          </cell>
          <cell r="R7">
            <v>6.1</v>
          </cell>
        </row>
        <row r="8">
          <cell r="D8">
            <v>16.200000000000003</v>
          </cell>
          <cell r="E8">
            <v>17.8</v>
          </cell>
          <cell r="F8">
            <v>28.1</v>
          </cell>
          <cell r="G8">
            <v>19.399999999999999</v>
          </cell>
          <cell r="H8">
            <v>11.400000000000002</v>
          </cell>
          <cell r="I8">
            <v>15.899999999999999</v>
          </cell>
          <cell r="J8">
            <v>16.7</v>
          </cell>
          <cell r="K8">
            <v>21.5</v>
          </cell>
          <cell r="L8">
            <v>14.999999999999998</v>
          </cell>
          <cell r="M8">
            <v>12.2</v>
          </cell>
          <cell r="N8">
            <v>19.100000000000001</v>
          </cell>
          <cell r="O8">
            <v>18.299999999999997</v>
          </cell>
          <cell r="P8">
            <v>21.299999999999997</v>
          </cell>
          <cell r="Q8">
            <v>23.599999999999998</v>
          </cell>
          <cell r="R8">
            <v>20.5</v>
          </cell>
        </row>
        <row r="9">
          <cell r="D9">
            <v>1144</v>
          </cell>
          <cell r="E9">
            <v>428</v>
          </cell>
          <cell r="F9">
            <v>875</v>
          </cell>
          <cell r="G9">
            <v>524</v>
          </cell>
          <cell r="H9">
            <v>674</v>
          </cell>
          <cell r="I9">
            <v>483</v>
          </cell>
          <cell r="J9">
            <v>615</v>
          </cell>
          <cell r="K9">
            <v>407</v>
          </cell>
          <cell r="L9">
            <v>484</v>
          </cell>
          <cell r="M9">
            <v>903</v>
          </cell>
          <cell r="N9">
            <v>468</v>
          </cell>
          <cell r="O9">
            <v>708</v>
          </cell>
          <cell r="P9">
            <v>6751</v>
          </cell>
          <cell r="Q9">
            <v>4721</v>
          </cell>
          <cell r="R9">
            <v>19185</v>
          </cell>
        </row>
        <row r="10">
          <cell r="D10">
            <v>33</v>
          </cell>
          <cell r="E10">
            <v>29</v>
          </cell>
          <cell r="F10">
            <v>79</v>
          </cell>
          <cell r="G10">
            <v>16</v>
          </cell>
          <cell r="H10">
            <v>56</v>
          </cell>
          <cell r="I10">
            <v>32</v>
          </cell>
          <cell r="J10">
            <v>0</v>
          </cell>
          <cell r="K10">
            <v>20</v>
          </cell>
          <cell r="L10">
            <v>8</v>
          </cell>
          <cell r="M10">
            <v>56</v>
          </cell>
          <cell r="N10">
            <v>33</v>
          </cell>
          <cell r="O10">
            <v>27</v>
          </cell>
          <cell r="P10">
            <v>487</v>
          </cell>
          <cell r="Q10">
            <v>203</v>
          </cell>
          <cell r="R10">
            <v>1079</v>
          </cell>
        </row>
        <row r="11">
          <cell r="D11">
            <v>2.8846153846153846</v>
          </cell>
          <cell r="E11">
            <v>6.7757009345794383</v>
          </cell>
          <cell r="F11">
            <v>9.0285714285714285</v>
          </cell>
          <cell r="G11">
            <v>3.0534351145038165</v>
          </cell>
          <cell r="H11">
            <v>8.3086053412462899</v>
          </cell>
          <cell r="I11">
            <v>6.625258799171843</v>
          </cell>
          <cell r="J11">
            <v>0</v>
          </cell>
          <cell r="K11">
            <v>4.9140049140049138</v>
          </cell>
          <cell r="L11">
            <v>1.6528925619834711</v>
          </cell>
          <cell r="M11">
            <v>6.2015503875968996</v>
          </cell>
          <cell r="N11">
            <v>7.0512820512820511</v>
          </cell>
          <cell r="O11">
            <v>3.8135593220338984</v>
          </cell>
          <cell r="P11">
            <v>7.2137461116871568</v>
          </cell>
          <cell r="Q11">
            <v>4.2999364541410721</v>
          </cell>
          <cell r="R11">
            <v>5.6241855616366951</v>
          </cell>
        </row>
        <row r="12">
          <cell r="D12">
            <v>2403</v>
          </cell>
          <cell r="E12">
            <v>849</v>
          </cell>
          <cell r="F12">
            <v>1673</v>
          </cell>
          <cell r="G12">
            <v>1176</v>
          </cell>
          <cell r="H12">
            <v>1324</v>
          </cell>
          <cell r="I12">
            <v>1025</v>
          </cell>
          <cell r="J12">
            <v>1243</v>
          </cell>
          <cell r="K12">
            <v>812</v>
          </cell>
          <cell r="L12">
            <v>937</v>
          </cell>
          <cell r="M12">
            <v>1892</v>
          </cell>
          <cell r="N12">
            <v>983</v>
          </cell>
          <cell r="O12">
            <v>1520</v>
          </cell>
          <cell r="P12">
            <v>14574</v>
          </cell>
          <cell r="Q12">
            <v>10907</v>
          </cell>
          <cell r="R12">
            <v>41318</v>
          </cell>
        </row>
        <row r="13">
          <cell r="D13">
            <v>63</v>
          </cell>
          <cell r="E13">
            <v>11</v>
          </cell>
          <cell r="F13">
            <v>51</v>
          </cell>
          <cell r="G13">
            <v>35</v>
          </cell>
          <cell r="H13">
            <v>12</v>
          </cell>
          <cell r="I13">
            <v>24</v>
          </cell>
          <cell r="J13">
            <v>33</v>
          </cell>
          <cell r="K13">
            <v>24</v>
          </cell>
          <cell r="L13">
            <v>6</v>
          </cell>
          <cell r="M13">
            <v>31</v>
          </cell>
          <cell r="N13">
            <v>29</v>
          </cell>
          <cell r="O13">
            <v>18</v>
          </cell>
          <cell r="P13">
            <v>839</v>
          </cell>
          <cell r="Q13">
            <v>276</v>
          </cell>
          <cell r="R13">
            <v>1452</v>
          </cell>
        </row>
        <row r="14">
          <cell r="D14">
            <v>1213</v>
          </cell>
          <cell r="E14">
            <v>570</v>
          </cell>
          <cell r="F14">
            <v>979</v>
          </cell>
          <cell r="G14">
            <v>935</v>
          </cell>
          <cell r="H14">
            <v>700</v>
          </cell>
          <cell r="I14">
            <v>725</v>
          </cell>
          <cell r="J14">
            <v>729</v>
          </cell>
          <cell r="K14">
            <v>655</v>
          </cell>
          <cell r="L14">
            <v>782</v>
          </cell>
          <cell r="M14">
            <v>1418</v>
          </cell>
          <cell r="N14">
            <v>762</v>
          </cell>
          <cell r="O14">
            <v>1193</v>
          </cell>
          <cell r="P14">
            <v>7281</v>
          </cell>
          <cell r="Q14">
            <v>7693</v>
          </cell>
          <cell r="R14">
            <v>25635</v>
          </cell>
        </row>
        <row r="15">
          <cell r="D15">
            <v>493</v>
          </cell>
          <cell r="E15">
            <v>506</v>
          </cell>
          <cell r="F15">
            <v>526</v>
          </cell>
          <cell r="G15">
            <v>764</v>
          </cell>
          <cell r="H15">
            <v>395</v>
          </cell>
          <cell r="I15">
            <v>543</v>
          </cell>
          <cell r="J15">
            <v>405</v>
          </cell>
          <cell r="K15">
            <v>482</v>
          </cell>
          <cell r="L15">
            <v>551</v>
          </cell>
          <cell r="M15">
            <v>986</v>
          </cell>
          <cell r="N15">
            <v>542</v>
          </cell>
          <cell r="O15">
            <v>462</v>
          </cell>
          <cell r="P15">
            <v>332</v>
          </cell>
          <cell r="Q15">
            <v>99</v>
          </cell>
          <cell r="R15">
            <v>7086</v>
          </cell>
        </row>
        <row r="16">
          <cell r="D16">
            <v>289</v>
          </cell>
          <cell r="E16">
            <v>262</v>
          </cell>
          <cell r="F16">
            <v>325</v>
          </cell>
          <cell r="G16">
            <v>369</v>
          </cell>
          <cell r="H16">
            <v>219</v>
          </cell>
          <cell r="I16">
            <v>284</v>
          </cell>
          <cell r="J16">
            <v>212</v>
          </cell>
          <cell r="K16">
            <v>254</v>
          </cell>
          <cell r="L16">
            <v>299</v>
          </cell>
          <cell r="M16">
            <v>500</v>
          </cell>
          <cell r="N16">
            <v>265</v>
          </cell>
          <cell r="O16">
            <v>252</v>
          </cell>
          <cell r="P16">
            <v>201</v>
          </cell>
          <cell r="Q16">
            <v>46</v>
          </cell>
          <cell r="R16">
            <v>3777</v>
          </cell>
        </row>
        <row r="17">
          <cell r="D17">
            <v>206</v>
          </cell>
          <cell r="E17">
            <v>238</v>
          </cell>
          <cell r="F17">
            <v>248</v>
          </cell>
          <cell r="G17">
            <v>348</v>
          </cell>
          <cell r="H17">
            <v>190</v>
          </cell>
          <cell r="I17">
            <v>217</v>
          </cell>
          <cell r="J17">
            <v>201</v>
          </cell>
          <cell r="K17">
            <v>150</v>
          </cell>
          <cell r="L17">
            <v>237</v>
          </cell>
          <cell r="M17">
            <v>424</v>
          </cell>
          <cell r="N17">
            <v>205</v>
          </cell>
          <cell r="O17">
            <v>243</v>
          </cell>
          <cell r="P17">
            <v>110</v>
          </cell>
          <cell r="Q17">
            <v>36</v>
          </cell>
          <cell r="R17">
            <v>3053</v>
          </cell>
        </row>
        <row r="18">
          <cell r="D18">
            <v>193</v>
          </cell>
          <cell r="E18">
            <v>212</v>
          </cell>
          <cell r="F18">
            <v>249</v>
          </cell>
          <cell r="G18">
            <v>336</v>
          </cell>
          <cell r="H18">
            <v>180</v>
          </cell>
          <cell r="I18">
            <v>194</v>
          </cell>
          <cell r="J18">
            <v>185</v>
          </cell>
          <cell r="K18">
            <v>139</v>
          </cell>
          <cell r="L18">
            <v>224</v>
          </cell>
          <cell r="M18">
            <v>394</v>
          </cell>
          <cell r="N18">
            <v>196</v>
          </cell>
          <cell r="O18">
            <v>190</v>
          </cell>
          <cell r="P18">
            <v>94</v>
          </cell>
          <cell r="Q18">
            <v>27</v>
          </cell>
          <cell r="R18">
            <v>2813</v>
          </cell>
        </row>
        <row r="19">
          <cell r="D19">
            <v>71</v>
          </cell>
          <cell r="E19">
            <v>178</v>
          </cell>
          <cell r="F19">
            <v>129</v>
          </cell>
          <cell r="G19">
            <v>219</v>
          </cell>
          <cell r="H19">
            <v>103</v>
          </cell>
          <cell r="I19">
            <v>108</v>
          </cell>
          <cell r="J19">
            <v>113</v>
          </cell>
          <cell r="K19">
            <v>109</v>
          </cell>
          <cell r="L19">
            <v>126</v>
          </cell>
          <cell r="M19">
            <v>277</v>
          </cell>
          <cell r="N19">
            <v>152</v>
          </cell>
          <cell r="O19">
            <v>126</v>
          </cell>
          <cell r="P19">
            <v>75</v>
          </cell>
          <cell r="Q19">
            <v>15</v>
          </cell>
          <cell r="R19">
            <v>1801</v>
          </cell>
        </row>
        <row r="20">
          <cell r="D20">
            <v>66</v>
          </cell>
          <cell r="E20">
            <v>193</v>
          </cell>
          <cell r="F20">
            <v>62</v>
          </cell>
          <cell r="G20">
            <v>254</v>
          </cell>
          <cell r="H20">
            <v>118</v>
          </cell>
          <cell r="I20">
            <v>176</v>
          </cell>
          <cell r="J20">
            <v>133</v>
          </cell>
          <cell r="K20">
            <v>61</v>
          </cell>
          <cell r="L20">
            <v>120</v>
          </cell>
          <cell r="M20">
            <v>375</v>
          </cell>
          <cell r="N20">
            <v>184</v>
          </cell>
          <cell r="O20">
            <v>140</v>
          </cell>
          <cell r="P20">
            <v>126</v>
          </cell>
          <cell r="Q20">
            <v>24</v>
          </cell>
          <cell r="R20">
            <v>2032</v>
          </cell>
        </row>
        <row r="21">
          <cell r="D21">
            <v>0</v>
          </cell>
          <cell r="E21">
            <v>1</v>
          </cell>
          <cell r="F21">
            <v>0</v>
          </cell>
          <cell r="G21">
            <v>0</v>
          </cell>
          <cell r="H21">
            <v>1</v>
          </cell>
          <cell r="I21">
            <v>1</v>
          </cell>
          <cell r="J21">
            <v>1</v>
          </cell>
          <cell r="K21">
            <v>0</v>
          </cell>
          <cell r="L21">
            <v>0</v>
          </cell>
          <cell r="M21">
            <v>2</v>
          </cell>
          <cell r="N21">
            <v>0</v>
          </cell>
          <cell r="O21">
            <v>4</v>
          </cell>
          <cell r="P21">
            <v>0</v>
          </cell>
          <cell r="Q21">
            <v>0</v>
          </cell>
          <cell r="R21">
            <v>10</v>
          </cell>
        </row>
        <row r="22">
          <cell r="D22">
            <v>227</v>
          </cell>
          <cell r="E22">
            <v>227</v>
          </cell>
          <cell r="F22">
            <v>272</v>
          </cell>
          <cell r="G22">
            <v>342</v>
          </cell>
          <cell r="H22">
            <v>182</v>
          </cell>
          <cell r="I22">
            <v>200</v>
          </cell>
          <cell r="J22">
            <v>178</v>
          </cell>
          <cell r="K22">
            <v>168</v>
          </cell>
          <cell r="L22">
            <v>255</v>
          </cell>
          <cell r="M22">
            <v>406</v>
          </cell>
          <cell r="N22">
            <v>220</v>
          </cell>
          <cell r="O22">
            <v>233</v>
          </cell>
          <cell r="P22">
            <v>104</v>
          </cell>
          <cell r="Q22">
            <v>38</v>
          </cell>
          <cell r="R22">
            <v>3052</v>
          </cell>
        </row>
        <row r="23">
          <cell r="D23">
            <v>134331</v>
          </cell>
          <cell r="E23">
            <v>111092</v>
          </cell>
          <cell r="F23">
            <v>145755</v>
          </cell>
          <cell r="G23">
            <v>180510</v>
          </cell>
          <cell r="H23">
            <v>124042</v>
          </cell>
          <cell r="I23">
            <v>113483</v>
          </cell>
          <cell r="J23">
            <v>112807</v>
          </cell>
          <cell r="K23">
            <v>123177</v>
          </cell>
          <cell r="L23">
            <v>121375</v>
          </cell>
          <cell r="M23">
            <v>196879</v>
          </cell>
          <cell r="N23">
            <v>116029</v>
          </cell>
          <cell r="O23">
            <v>94730</v>
          </cell>
          <cell r="P23">
            <v>85092</v>
          </cell>
          <cell r="Q23">
            <v>27491</v>
          </cell>
          <cell r="R23">
            <v>1686793</v>
          </cell>
        </row>
        <row r="24">
          <cell r="D24">
            <v>900</v>
          </cell>
          <cell r="E24">
            <v>658</v>
          </cell>
          <cell r="F24">
            <v>764</v>
          </cell>
          <cell r="G24">
            <v>1250</v>
          </cell>
          <cell r="H24">
            <v>205</v>
          </cell>
          <cell r="I24">
            <v>5752</v>
          </cell>
          <cell r="J24">
            <v>1125</v>
          </cell>
          <cell r="K24">
            <v>3443</v>
          </cell>
          <cell r="L24">
            <v>4181</v>
          </cell>
          <cell r="M24">
            <v>6703</v>
          </cell>
          <cell r="N24">
            <v>4111</v>
          </cell>
          <cell r="O24">
            <v>2311</v>
          </cell>
          <cell r="P24">
            <v>2570</v>
          </cell>
          <cell r="Q24">
            <v>819</v>
          </cell>
          <cell r="R24">
            <v>34792</v>
          </cell>
        </row>
        <row r="25">
          <cell r="D25">
            <v>9672</v>
          </cell>
          <cell r="E25">
            <v>7639</v>
          </cell>
          <cell r="F25">
            <v>7909</v>
          </cell>
          <cell r="G25">
            <v>15273</v>
          </cell>
          <cell r="H25">
            <v>7030</v>
          </cell>
          <cell r="I25">
            <v>6116</v>
          </cell>
          <cell r="J25">
            <v>8653</v>
          </cell>
          <cell r="K25">
            <v>8429</v>
          </cell>
          <cell r="L25">
            <v>10287</v>
          </cell>
          <cell r="M25">
            <v>12710</v>
          </cell>
          <cell r="N25">
            <v>8831</v>
          </cell>
          <cell r="O25">
            <v>9824</v>
          </cell>
          <cell r="P25">
            <v>6168</v>
          </cell>
          <cell r="Q25">
            <v>2291</v>
          </cell>
          <cell r="R25">
            <v>120832</v>
          </cell>
        </row>
        <row r="26">
          <cell r="D26">
            <v>3939</v>
          </cell>
          <cell r="E26">
            <v>4583</v>
          </cell>
          <cell r="F26">
            <v>5117</v>
          </cell>
          <cell r="G26">
            <v>9333</v>
          </cell>
          <cell r="H26">
            <v>5610</v>
          </cell>
          <cell r="I26">
            <v>1896</v>
          </cell>
          <cell r="J26">
            <v>5321</v>
          </cell>
          <cell r="K26">
            <v>3507</v>
          </cell>
          <cell r="L26">
            <v>4909</v>
          </cell>
          <cell r="M26">
            <v>8864</v>
          </cell>
          <cell r="N26">
            <v>3347</v>
          </cell>
          <cell r="O26">
            <v>4442</v>
          </cell>
          <cell r="P26">
            <v>3098</v>
          </cell>
          <cell r="Q26">
            <v>1470</v>
          </cell>
          <cell r="R26">
            <v>65436</v>
          </cell>
        </row>
        <row r="27">
          <cell r="D27">
            <v>62349</v>
          </cell>
          <cell r="E27">
            <v>53998</v>
          </cell>
          <cell r="F27">
            <v>70673</v>
          </cell>
          <cell r="G27">
            <v>90660</v>
          </cell>
          <cell r="H27">
            <v>59685</v>
          </cell>
          <cell r="I27">
            <v>38701</v>
          </cell>
          <cell r="J27">
            <v>48480</v>
          </cell>
          <cell r="K27">
            <v>50661</v>
          </cell>
          <cell r="L27">
            <v>42519</v>
          </cell>
          <cell r="M27">
            <v>61210</v>
          </cell>
          <cell r="N27">
            <v>36925</v>
          </cell>
          <cell r="O27">
            <v>33006</v>
          </cell>
          <cell r="P27">
            <v>32524</v>
          </cell>
          <cell r="Q27">
            <v>9351</v>
          </cell>
          <cell r="R27">
            <v>690742</v>
          </cell>
        </row>
        <row r="28">
          <cell r="D28">
            <v>57471</v>
          </cell>
          <cell r="E28">
            <v>44214</v>
          </cell>
          <cell r="F28">
            <v>61292</v>
          </cell>
          <cell r="G28">
            <v>63994</v>
          </cell>
          <cell r="H28">
            <v>51512</v>
          </cell>
          <cell r="I28">
            <v>61018</v>
          </cell>
          <cell r="J28">
            <v>49228</v>
          </cell>
          <cell r="K28">
            <v>57137</v>
          </cell>
          <cell r="L28">
            <v>59479</v>
          </cell>
          <cell r="M28">
            <v>107392</v>
          </cell>
          <cell r="N28">
            <v>62815</v>
          </cell>
          <cell r="O28">
            <v>45147</v>
          </cell>
          <cell r="P28">
            <v>40732</v>
          </cell>
          <cell r="Q28">
            <v>13560</v>
          </cell>
          <cell r="R28">
            <v>774991</v>
          </cell>
        </row>
        <row r="29">
          <cell r="D29">
            <v>57713</v>
          </cell>
          <cell r="E29">
            <v>48778</v>
          </cell>
          <cell r="F29">
            <v>61196</v>
          </cell>
          <cell r="G29">
            <v>78501</v>
          </cell>
          <cell r="H29">
            <v>56916</v>
          </cell>
          <cell r="I29">
            <v>47340</v>
          </cell>
          <cell r="J29">
            <v>48014</v>
          </cell>
          <cell r="K29">
            <v>49902</v>
          </cell>
          <cell r="L29">
            <v>50284</v>
          </cell>
          <cell r="M29">
            <v>87943</v>
          </cell>
          <cell r="N29">
            <v>47848</v>
          </cell>
          <cell r="O29">
            <v>38568</v>
          </cell>
          <cell r="P29">
            <v>37514</v>
          </cell>
          <cell r="Q29">
            <v>10922</v>
          </cell>
          <cell r="R29">
            <v>721439</v>
          </cell>
        </row>
        <row r="30">
          <cell r="D30">
            <v>46856</v>
          </cell>
          <cell r="E30">
            <v>44107</v>
          </cell>
          <cell r="F30">
            <v>51730</v>
          </cell>
          <cell r="G30">
            <v>56878</v>
          </cell>
          <cell r="H30">
            <v>42130</v>
          </cell>
          <cell r="I30">
            <v>30480</v>
          </cell>
          <cell r="J30">
            <v>36901</v>
          </cell>
          <cell r="K30">
            <v>40074</v>
          </cell>
          <cell r="L30">
            <v>34548</v>
          </cell>
          <cell r="M30">
            <v>61089</v>
          </cell>
          <cell r="N30">
            <v>29155</v>
          </cell>
          <cell r="O30">
            <v>30240</v>
          </cell>
          <cell r="P30">
            <v>30356</v>
          </cell>
          <cell r="Q30">
            <v>8978</v>
          </cell>
          <cell r="R30">
            <v>543522</v>
          </cell>
        </row>
        <row r="31">
          <cell r="D31">
            <v>99.640616693248276</v>
          </cell>
          <cell r="E31">
            <v>99.45657075854605</v>
          </cell>
          <cell r="F31">
            <v>97.528327143153419</v>
          </cell>
          <cell r="G31">
            <v>82.128366182947076</v>
          </cell>
          <cell r="H31">
            <v>83.802438684781094</v>
          </cell>
          <cell r="I31">
            <v>73.421014597485197</v>
          </cell>
          <cell r="J31">
            <v>90.44806117946959</v>
          </cell>
          <cell r="K31">
            <v>97.130253526588788</v>
          </cell>
          <cell r="L31">
            <v>76.098592480010581</v>
          </cell>
          <cell r="M31">
            <v>75.341316922166186</v>
          </cell>
          <cell r="N31">
            <v>69.67046622219037</v>
          </cell>
          <cell r="O31">
            <v>96.021338075127801</v>
          </cell>
          <cell r="P31">
            <v>92.043662825955124</v>
          </cell>
          <cell r="Q31">
            <v>86.585013019577588</v>
          </cell>
        </row>
        <row r="32">
          <cell r="D32">
            <v>174</v>
          </cell>
          <cell r="E32">
            <v>245</v>
          </cell>
          <cell r="F32">
            <v>323</v>
          </cell>
          <cell r="G32">
            <v>219</v>
          </cell>
          <cell r="H32">
            <v>599</v>
          </cell>
          <cell r="I32">
            <v>748</v>
          </cell>
          <cell r="J32">
            <v>173</v>
          </cell>
          <cell r="K32">
            <v>14</v>
          </cell>
          <cell r="L32">
            <v>251</v>
          </cell>
          <cell r="M32">
            <v>2803</v>
          </cell>
          <cell r="N32">
            <v>1099</v>
          </cell>
          <cell r="O32">
            <v>366</v>
          </cell>
          <cell r="P32">
            <v>219</v>
          </cell>
          <cell r="Q32">
            <v>94</v>
          </cell>
          <cell r="R32">
            <v>7327</v>
          </cell>
        </row>
        <row r="33">
          <cell r="D33">
            <v>2.5</v>
          </cell>
          <cell r="E33">
            <v>0.26100000000000001</v>
          </cell>
          <cell r="F33">
            <v>11</v>
          </cell>
          <cell r="G33">
            <v>2.0499999999999998</v>
          </cell>
          <cell r="H33">
            <v>3.5</v>
          </cell>
          <cell r="I33">
            <v>6.33</v>
          </cell>
          <cell r="J33">
            <v>2</v>
          </cell>
          <cell r="K33">
            <v>0.21000000000000002</v>
          </cell>
          <cell r="L33">
            <v>0.34200000000000003</v>
          </cell>
          <cell r="M33">
            <v>2</v>
          </cell>
          <cell r="N33">
            <v>6.0000000000000001E-3</v>
          </cell>
          <cell r="O33">
            <v>18.66</v>
          </cell>
          <cell r="P33">
            <v>30.015999999999998</v>
          </cell>
          <cell r="Q33">
            <v>0</v>
          </cell>
          <cell r="R33">
            <v>78.875</v>
          </cell>
        </row>
        <row r="34">
          <cell r="D34">
            <v>1.7</v>
          </cell>
          <cell r="E34">
            <v>0.09</v>
          </cell>
          <cell r="F34">
            <v>5</v>
          </cell>
          <cell r="G34">
            <v>1</v>
          </cell>
          <cell r="H34">
            <v>2.9</v>
          </cell>
          <cell r="I34">
            <v>2.5</v>
          </cell>
          <cell r="J34">
            <v>1</v>
          </cell>
          <cell r="K34">
            <v>0.1</v>
          </cell>
          <cell r="L34">
            <v>0.2</v>
          </cell>
          <cell r="M34">
            <v>0.5</v>
          </cell>
          <cell r="N34">
            <v>0</v>
          </cell>
          <cell r="O34">
            <v>9</v>
          </cell>
          <cell r="P34">
            <v>10.426</v>
          </cell>
          <cell r="Q34">
            <v>0</v>
          </cell>
          <cell r="R34">
            <v>34.415999999999997</v>
          </cell>
        </row>
        <row r="35">
          <cell r="D35">
            <v>0.8</v>
          </cell>
          <cell r="E35">
            <v>0.17100000000000001</v>
          </cell>
          <cell r="F35">
            <v>5.9999999999999991</v>
          </cell>
          <cell r="G35">
            <v>1.05</v>
          </cell>
          <cell r="H35">
            <v>0.6</v>
          </cell>
          <cell r="I35">
            <v>3.83</v>
          </cell>
          <cell r="J35">
            <v>1</v>
          </cell>
          <cell r="K35">
            <v>0.11</v>
          </cell>
          <cell r="L35">
            <v>0.14200000000000002</v>
          </cell>
          <cell r="M35">
            <v>1.5</v>
          </cell>
          <cell r="N35">
            <v>6.0000000000000001E-3</v>
          </cell>
          <cell r="O35">
            <v>9.66</v>
          </cell>
          <cell r="P35">
            <v>19.59</v>
          </cell>
          <cell r="Q35">
            <v>0</v>
          </cell>
          <cell r="R35">
            <v>44.459000000000003</v>
          </cell>
        </row>
        <row r="36">
          <cell r="D36">
            <v>12.4</v>
          </cell>
          <cell r="E36">
            <v>0.155</v>
          </cell>
          <cell r="F36">
            <v>70.3</v>
          </cell>
          <cell r="G36">
            <v>0</v>
          </cell>
          <cell r="H36">
            <v>4.5999999999999996</v>
          </cell>
          <cell r="I36">
            <v>36.1</v>
          </cell>
          <cell r="J36">
            <v>15.7</v>
          </cell>
          <cell r="K36">
            <v>0.92999999999999994</v>
          </cell>
          <cell r="L36">
            <v>0.65</v>
          </cell>
          <cell r="M36">
            <v>0.5</v>
          </cell>
          <cell r="N36">
            <v>0</v>
          </cell>
          <cell r="O36">
            <v>123.1</v>
          </cell>
          <cell r="P36">
            <v>185.42000000000002</v>
          </cell>
          <cell r="Q36">
            <v>0</v>
          </cell>
          <cell r="R36">
            <v>449.85500000000002</v>
          </cell>
        </row>
        <row r="37">
          <cell r="D37">
            <v>7.2</v>
          </cell>
          <cell r="E37">
            <v>0.02</v>
          </cell>
          <cell r="F37">
            <v>50.1</v>
          </cell>
          <cell r="G37">
            <v>0</v>
          </cell>
          <cell r="H37">
            <v>3.5</v>
          </cell>
          <cell r="I37">
            <v>4.8</v>
          </cell>
          <cell r="J37">
            <v>7</v>
          </cell>
          <cell r="K37">
            <v>0.5</v>
          </cell>
          <cell r="L37">
            <v>0.13</v>
          </cell>
          <cell r="M37">
            <v>0.5</v>
          </cell>
          <cell r="N37">
            <v>0</v>
          </cell>
          <cell r="O37">
            <v>71.7</v>
          </cell>
          <cell r="P37">
            <v>75.02</v>
          </cell>
          <cell r="Q37">
            <v>0</v>
          </cell>
          <cell r="R37">
            <v>220.46999999999997</v>
          </cell>
        </row>
        <row r="38">
          <cell r="D38">
            <v>5.2</v>
          </cell>
          <cell r="E38">
            <v>0.13500000000000001</v>
          </cell>
          <cell r="F38">
            <v>20.2</v>
          </cell>
          <cell r="G38">
            <v>0</v>
          </cell>
          <cell r="H38">
            <v>1.1000000000000001</v>
          </cell>
          <cell r="I38">
            <v>31.3</v>
          </cell>
          <cell r="J38">
            <v>8.6999999999999993</v>
          </cell>
          <cell r="K38">
            <v>0.43</v>
          </cell>
          <cell r="L38">
            <v>0.52</v>
          </cell>
          <cell r="M38">
            <v>0</v>
          </cell>
          <cell r="N38">
            <v>0</v>
          </cell>
          <cell r="O38">
            <v>51.4</v>
          </cell>
          <cell r="P38">
            <v>110.4</v>
          </cell>
          <cell r="Q38">
            <v>0</v>
          </cell>
          <cell r="R38">
            <v>229.38500000000002</v>
          </cell>
        </row>
        <row r="39">
          <cell r="D39">
            <v>133.69999999999999</v>
          </cell>
          <cell r="E39">
            <v>335.59999999999997</v>
          </cell>
          <cell r="F39">
            <v>363.79999999999995</v>
          </cell>
          <cell r="G39">
            <v>549.9</v>
          </cell>
          <cell r="H39">
            <v>276.2</v>
          </cell>
          <cell r="I39">
            <v>93.199999999999989</v>
          </cell>
          <cell r="J39">
            <v>256.89999999999998</v>
          </cell>
          <cell r="K39">
            <v>375.6</v>
          </cell>
          <cell r="L39">
            <v>79</v>
          </cell>
          <cell r="M39">
            <v>207.5</v>
          </cell>
          <cell r="N39">
            <v>198.3</v>
          </cell>
          <cell r="O39">
            <v>287.60000000000002</v>
          </cell>
          <cell r="P39">
            <v>264.8</v>
          </cell>
          <cell r="Q39">
            <v>145</v>
          </cell>
          <cell r="R39">
            <v>3567.1000000000004</v>
          </cell>
        </row>
        <row r="40">
          <cell r="D40">
            <v>42635.199999999997</v>
          </cell>
          <cell r="E40">
            <v>45342.2</v>
          </cell>
          <cell r="F40">
            <v>31153</v>
          </cell>
          <cell r="G40">
            <v>480635.6</v>
          </cell>
          <cell r="H40">
            <v>4020</v>
          </cell>
          <cell r="I40">
            <v>51094.5</v>
          </cell>
          <cell r="J40">
            <v>11640</v>
          </cell>
          <cell r="K40">
            <v>1880</v>
          </cell>
          <cell r="L40">
            <v>21229</v>
          </cell>
          <cell r="M40">
            <v>56137.1</v>
          </cell>
          <cell r="N40">
            <v>4193263.7</v>
          </cell>
          <cell r="O40">
            <v>38100</v>
          </cell>
          <cell r="P40">
            <v>6029196.6000000034</v>
          </cell>
          <cell r="Q40">
            <v>1730156.8</v>
          </cell>
          <cell r="R40">
            <v>12736483.700000003</v>
          </cell>
        </row>
        <row r="41">
          <cell r="D41">
            <v>1</v>
          </cell>
          <cell r="E41">
            <v>1</v>
          </cell>
          <cell r="F41">
            <v>2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2</v>
          </cell>
          <cell r="N41">
            <v>1</v>
          </cell>
          <cell r="O41">
            <v>1</v>
          </cell>
          <cell r="P41">
            <v>5</v>
          </cell>
          <cell r="Q41">
            <v>3</v>
          </cell>
          <cell r="R41">
            <v>22</v>
          </cell>
        </row>
        <row r="42">
          <cell r="D42">
            <v>690</v>
          </cell>
          <cell r="E42">
            <v>154</v>
          </cell>
          <cell r="F42">
            <v>344</v>
          </cell>
          <cell r="G42">
            <v>260</v>
          </cell>
          <cell r="H42">
            <v>358</v>
          </cell>
          <cell r="I42">
            <v>212</v>
          </cell>
          <cell r="J42">
            <v>131</v>
          </cell>
          <cell r="K42">
            <v>116</v>
          </cell>
          <cell r="L42">
            <v>166</v>
          </cell>
          <cell r="M42">
            <v>347</v>
          </cell>
          <cell r="N42">
            <v>232</v>
          </cell>
          <cell r="O42">
            <v>302</v>
          </cell>
          <cell r="P42">
            <v>4952</v>
          </cell>
          <cell r="Q42">
            <v>2960</v>
          </cell>
          <cell r="R42">
            <v>11224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3</v>
          </cell>
          <cell r="Q43">
            <v>0</v>
          </cell>
          <cell r="R43">
            <v>3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1760</v>
          </cell>
          <cell r="Q44">
            <v>0</v>
          </cell>
          <cell r="R44">
            <v>1760</v>
          </cell>
        </row>
        <row r="45">
          <cell r="D45">
            <v>6.13</v>
          </cell>
          <cell r="E45">
            <v>1.5</v>
          </cell>
          <cell r="F45">
            <v>0.4</v>
          </cell>
          <cell r="G45">
            <v>12.9</v>
          </cell>
          <cell r="H45">
            <v>1</v>
          </cell>
          <cell r="I45">
            <v>10.8</v>
          </cell>
          <cell r="J45">
            <v>0</v>
          </cell>
          <cell r="K45">
            <v>8.9</v>
          </cell>
          <cell r="L45">
            <v>0.7</v>
          </cell>
          <cell r="M45">
            <v>3.4</v>
          </cell>
          <cell r="N45">
            <v>8.8000000000000007</v>
          </cell>
          <cell r="O45">
            <v>12.7</v>
          </cell>
          <cell r="P45">
            <v>22.1</v>
          </cell>
          <cell r="Q45">
            <v>15.3</v>
          </cell>
          <cell r="R45">
            <v>13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D47">
            <v>0</v>
          </cell>
          <cell r="E47">
            <v>0</v>
          </cell>
          <cell r="F47">
            <v>1</v>
          </cell>
          <cell r="G47">
            <v>0</v>
          </cell>
          <cell r="H47">
            <v>0</v>
          </cell>
          <cell r="I47">
            <v>1</v>
          </cell>
          <cell r="J47">
            <v>1</v>
          </cell>
          <cell r="K47">
            <v>0</v>
          </cell>
          <cell r="L47">
            <v>0</v>
          </cell>
          <cell r="M47">
            <v>0</v>
          </cell>
          <cell r="N47">
            <v>1</v>
          </cell>
          <cell r="O47">
            <v>1</v>
          </cell>
          <cell r="P47">
            <v>11</v>
          </cell>
          <cell r="Q47">
            <v>4</v>
          </cell>
          <cell r="R47">
            <v>20</v>
          </cell>
        </row>
        <row r="48">
          <cell r="D48">
            <v>19</v>
          </cell>
          <cell r="E48">
            <v>6</v>
          </cell>
          <cell r="F48">
            <v>23</v>
          </cell>
          <cell r="G48">
            <v>4</v>
          </cell>
          <cell r="H48">
            <v>9</v>
          </cell>
          <cell r="I48">
            <v>6</v>
          </cell>
          <cell r="J48">
            <v>11</v>
          </cell>
          <cell r="K48">
            <v>5</v>
          </cell>
          <cell r="L48">
            <v>6</v>
          </cell>
          <cell r="M48">
            <v>18</v>
          </cell>
          <cell r="N48">
            <v>14</v>
          </cell>
          <cell r="O48">
            <v>12</v>
          </cell>
          <cell r="P48">
            <v>203</v>
          </cell>
          <cell r="Q48">
            <v>191</v>
          </cell>
          <cell r="R48">
            <v>527</v>
          </cell>
        </row>
        <row r="49">
          <cell r="D49">
            <v>7.9298831385642732</v>
          </cell>
          <cell r="E49">
            <v>6.9524913093858629</v>
          </cell>
          <cell r="F49">
            <v>13.649851632047477</v>
          </cell>
          <cell r="G49">
            <v>3.3167495854063018</v>
          </cell>
          <cell r="H49">
            <v>6.5645514223194743</v>
          </cell>
          <cell r="I49">
            <v>5.6710775047258979</v>
          </cell>
          <cell r="J49">
            <v>8.7370929308975374</v>
          </cell>
          <cell r="K49">
            <v>6.1274509803921564</v>
          </cell>
          <cell r="L49">
            <v>6.1412487205731825</v>
          </cell>
          <cell r="M49">
            <v>9.5238095238095255</v>
          </cell>
          <cell r="N49">
            <v>13.592233009708737</v>
          </cell>
          <cell r="O49">
            <v>7.8380143696930116</v>
          </cell>
          <cell r="P49">
            <v>13.576779026217229</v>
          </cell>
          <cell r="Q49">
            <v>18.0683000662189</v>
          </cell>
          <cell r="R49">
            <v>12.7</v>
          </cell>
        </row>
        <row r="50">
          <cell r="D50">
            <v>1656</v>
          </cell>
          <cell r="E50">
            <v>960.1</v>
          </cell>
          <cell r="F50">
            <v>1254.8</v>
          </cell>
          <cell r="G50">
            <v>1104.5</v>
          </cell>
          <cell r="H50">
            <v>1538.5</v>
          </cell>
          <cell r="I50">
            <v>1099.7</v>
          </cell>
          <cell r="J50">
            <v>1133.9000000000001</v>
          </cell>
          <cell r="K50">
            <v>901.4</v>
          </cell>
          <cell r="L50">
            <v>1173</v>
          </cell>
          <cell r="M50">
            <v>1651.3</v>
          </cell>
          <cell r="N50">
            <v>1260.8</v>
          </cell>
          <cell r="O50">
            <v>1218.0999999999999</v>
          </cell>
          <cell r="P50">
            <v>9568.7999999999993</v>
          </cell>
          <cell r="Q50">
            <v>6257.5</v>
          </cell>
          <cell r="R50">
            <v>30778.399999999998</v>
          </cell>
        </row>
        <row r="51">
          <cell r="D51">
            <v>1939.9</v>
          </cell>
          <cell r="E51">
            <v>1307.0999999999999</v>
          </cell>
          <cell r="F51">
            <v>1423.5</v>
          </cell>
          <cell r="G51">
            <v>1235.3</v>
          </cell>
          <cell r="H51">
            <v>1808.6</v>
          </cell>
          <cell r="I51">
            <v>1260.8</v>
          </cell>
          <cell r="J51">
            <v>1330.1</v>
          </cell>
          <cell r="K51">
            <v>1221.3</v>
          </cell>
          <cell r="L51">
            <v>1414.5</v>
          </cell>
          <cell r="M51">
            <v>1681.7</v>
          </cell>
          <cell r="N51">
            <v>1540.1</v>
          </cell>
          <cell r="O51">
            <v>1467.1</v>
          </cell>
          <cell r="P51">
            <v>10039.1</v>
          </cell>
          <cell r="Q51">
            <v>5310.4</v>
          </cell>
          <cell r="R51">
            <v>32979.5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A96"/>
  <sheetViews>
    <sheetView tabSelected="1" workbookViewId="0">
      <selection activeCell="F14" sqref="F14"/>
    </sheetView>
  </sheetViews>
  <sheetFormatPr defaultColWidth="9.140625" defaultRowHeight="12" x14ac:dyDescent="0.2"/>
  <cols>
    <col min="1" max="1" width="48.7109375" style="2" customWidth="1"/>
    <col min="2" max="2" width="9.85546875" style="2" customWidth="1"/>
    <col min="3" max="287" width="12.140625" style="2" customWidth="1"/>
    <col min="288" max="16384" width="9.140625" style="2"/>
  </cols>
  <sheetData>
    <row r="1" spans="1:287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287" ht="14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287" ht="14.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287" ht="32.25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287" ht="24" customHeight="1" thickBot="1" x14ac:dyDescent="0.25">
      <c r="A5" s="254" t="s">
        <v>0</v>
      </c>
      <c r="B5" s="256" t="s">
        <v>1</v>
      </c>
      <c r="C5" s="258" t="s">
        <v>2</v>
      </c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9"/>
      <c r="V5" s="260" t="s">
        <v>3</v>
      </c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2"/>
      <c r="AO5" s="263" t="s">
        <v>4</v>
      </c>
      <c r="AP5" s="253"/>
      <c r="AQ5" s="253"/>
      <c r="AR5" s="253"/>
      <c r="AS5" s="253"/>
      <c r="AT5" s="253"/>
      <c r="AU5" s="253"/>
      <c r="AV5" s="253"/>
      <c r="AW5" s="253"/>
      <c r="AX5" s="253"/>
      <c r="AY5" s="253"/>
      <c r="AZ5" s="253"/>
      <c r="BA5" s="253"/>
      <c r="BB5" s="253"/>
      <c r="BC5" s="253"/>
      <c r="BD5" s="253"/>
      <c r="BE5" s="253"/>
      <c r="BF5" s="253"/>
      <c r="BG5" s="259"/>
      <c r="BH5" s="252" t="s">
        <v>5</v>
      </c>
      <c r="BI5" s="253"/>
      <c r="BJ5" s="253"/>
      <c r="BK5" s="253"/>
      <c r="BL5" s="253"/>
      <c r="BM5" s="253"/>
      <c r="BN5" s="253"/>
      <c r="BO5" s="253"/>
      <c r="BP5" s="253"/>
      <c r="BQ5" s="253"/>
      <c r="BR5" s="253"/>
      <c r="BS5" s="253"/>
      <c r="BT5" s="253"/>
      <c r="BU5" s="253"/>
      <c r="BV5" s="253"/>
      <c r="BW5" s="253"/>
      <c r="BX5" s="253"/>
      <c r="BY5" s="253"/>
      <c r="BZ5" s="259"/>
      <c r="CA5" s="252" t="s">
        <v>6</v>
      </c>
      <c r="CB5" s="253"/>
      <c r="CC5" s="253"/>
      <c r="CD5" s="253"/>
      <c r="CE5" s="253"/>
      <c r="CF5" s="253"/>
      <c r="CG5" s="253"/>
      <c r="CH5" s="253"/>
      <c r="CI5" s="253"/>
      <c r="CJ5" s="253"/>
      <c r="CK5" s="253"/>
      <c r="CL5" s="253"/>
      <c r="CM5" s="253"/>
      <c r="CN5" s="253"/>
      <c r="CO5" s="253"/>
      <c r="CP5" s="253"/>
      <c r="CQ5" s="253"/>
      <c r="CR5" s="253"/>
      <c r="CS5" s="259"/>
      <c r="CT5" s="252" t="s">
        <v>7</v>
      </c>
      <c r="CU5" s="253"/>
      <c r="CV5" s="253"/>
      <c r="CW5" s="253"/>
      <c r="CX5" s="253"/>
      <c r="CY5" s="253"/>
      <c r="CZ5" s="253"/>
      <c r="DA5" s="253"/>
      <c r="DB5" s="253"/>
      <c r="DC5" s="253"/>
      <c r="DD5" s="253"/>
      <c r="DE5" s="253"/>
      <c r="DF5" s="253"/>
      <c r="DG5" s="253"/>
      <c r="DH5" s="253"/>
      <c r="DI5" s="253"/>
      <c r="DJ5" s="253"/>
      <c r="DK5" s="253"/>
      <c r="DL5" s="259"/>
      <c r="DM5" s="252" t="s">
        <v>8</v>
      </c>
      <c r="DN5" s="253"/>
      <c r="DO5" s="253"/>
      <c r="DP5" s="253"/>
      <c r="DQ5" s="253"/>
      <c r="DR5" s="253"/>
      <c r="DS5" s="253"/>
      <c r="DT5" s="253"/>
      <c r="DU5" s="253"/>
      <c r="DV5" s="253"/>
      <c r="DW5" s="253"/>
      <c r="DX5" s="253"/>
      <c r="DY5" s="253"/>
      <c r="DZ5" s="253"/>
      <c r="EA5" s="253"/>
      <c r="EB5" s="253"/>
      <c r="EC5" s="253"/>
      <c r="ED5" s="253"/>
      <c r="EE5" s="259"/>
      <c r="EF5" s="252" t="s">
        <v>9</v>
      </c>
      <c r="EG5" s="253"/>
      <c r="EH5" s="253"/>
      <c r="EI5" s="253"/>
      <c r="EJ5" s="253"/>
      <c r="EK5" s="253"/>
      <c r="EL5" s="253"/>
      <c r="EM5" s="253"/>
      <c r="EN5" s="253"/>
      <c r="EO5" s="253"/>
      <c r="EP5" s="253"/>
      <c r="EQ5" s="253"/>
      <c r="ER5" s="253"/>
      <c r="ES5" s="253"/>
      <c r="ET5" s="253"/>
      <c r="EU5" s="253"/>
      <c r="EV5" s="253"/>
      <c r="EW5" s="253"/>
      <c r="EX5" s="259"/>
      <c r="EY5" s="252" t="s">
        <v>10</v>
      </c>
      <c r="EZ5" s="253"/>
      <c r="FA5" s="253"/>
      <c r="FB5" s="253"/>
      <c r="FC5" s="253"/>
      <c r="FD5" s="253"/>
      <c r="FE5" s="253"/>
      <c r="FF5" s="253"/>
      <c r="FG5" s="253"/>
      <c r="FH5" s="253"/>
      <c r="FI5" s="253"/>
      <c r="FJ5" s="253"/>
      <c r="FK5" s="253"/>
      <c r="FL5" s="253"/>
      <c r="FM5" s="253"/>
      <c r="FN5" s="253"/>
      <c r="FO5" s="253"/>
      <c r="FP5" s="253"/>
      <c r="FQ5" s="259"/>
      <c r="FR5" s="252" t="s">
        <v>11</v>
      </c>
      <c r="FS5" s="253"/>
      <c r="FT5" s="253"/>
      <c r="FU5" s="253"/>
      <c r="FV5" s="253"/>
      <c r="FW5" s="253"/>
      <c r="FX5" s="253"/>
      <c r="FY5" s="253"/>
      <c r="FZ5" s="253"/>
      <c r="GA5" s="253"/>
      <c r="GB5" s="253"/>
      <c r="GC5" s="253"/>
      <c r="GD5" s="253"/>
      <c r="GE5" s="253"/>
      <c r="GF5" s="253"/>
      <c r="GG5" s="253"/>
      <c r="GH5" s="253"/>
      <c r="GI5" s="253"/>
      <c r="GJ5" s="253"/>
      <c r="GK5" s="252" t="s">
        <v>12</v>
      </c>
      <c r="GL5" s="253"/>
      <c r="GM5" s="253"/>
      <c r="GN5" s="253"/>
      <c r="GO5" s="253"/>
      <c r="GP5" s="253"/>
      <c r="GQ5" s="253"/>
      <c r="GR5" s="253"/>
      <c r="GS5" s="253"/>
      <c r="GT5" s="253"/>
      <c r="GU5" s="253"/>
      <c r="GV5" s="253"/>
      <c r="GW5" s="253"/>
      <c r="GX5" s="253"/>
      <c r="GY5" s="253"/>
      <c r="GZ5" s="253"/>
      <c r="HA5" s="253"/>
      <c r="HB5" s="253"/>
      <c r="HC5" s="259"/>
      <c r="HD5" s="264" t="s">
        <v>13</v>
      </c>
      <c r="HE5" s="265"/>
      <c r="HF5" s="265"/>
      <c r="HG5" s="265"/>
      <c r="HH5" s="265"/>
      <c r="HI5" s="265"/>
      <c r="HJ5" s="265"/>
      <c r="HK5" s="265"/>
      <c r="HL5" s="265"/>
      <c r="HM5" s="265"/>
      <c r="HN5" s="265"/>
      <c r="HO5" s="265"/>
      <c r="HP5" s="265"/>
      <c r="HQ5" s="265"/>
      <c r="HR5" s="265"/>
      <c r="HS5" s="265"/>
      <c r="HT5" s="265"/>
      <c r="HU5" s="265"/>
      <c r="HV5" s="266"/>
      <c r="HW5" s="252" t="s">
        <v>14</v>
      </c>
      <c r="HX5" s="253"/>
      <c r="HY5" s="253"/>
      <c r="HZ5" s="253"/>
      <c r="IA5" s="253"/>
      <c r="IB5" s="253"/>
      <c r="IC5" s="253"/>
      <c r="ID5" s="253"/>
      <c r="IE5" s="253"/>
      <c r="IF5" s="253"/>
      <c r="IG5" s="253"/>
      <c r="IH5" s="253"/>
      <c r="II5" s="253"/>
      <c r="IJ5" s="253"/>
      <c r="IK5" s="253"/>
      <c r="IL5" s="253"/>
      <c r="IM5" s="253"/>
      <c r="IN5" s="253"/>
      <c r="IO5" s="259"/>
      <c r="IP5" s="267" t="s">
        <v>15</v>
      </c>
      <c r="IQ5" s="268"/>
      <c r="IR5" s="268"/>
      <c r="IS5" s="268"/>
      <c r="IT5" s="268"/>
      <c r="IU5" s="268"/>
      <c r="IV5" s="268"/>
      <c r="IW5" s="268"/>
      <c r="IX5" s="268"/>
      <c r="IY5" s="268"/>
      <c r="IZ5" s="268"/>
      <c r="JA5" s="268"/>
      <c r="JB5" s="268"/>
      <c r="JC5" s="268"/>
      <c r="JD5" s="268"/>
      <c r="JE5" s="268"/>
      <c r="JF5" s="268"/>
      <c r="JG5" s="268"/>
      <c r="JH5" s="269"/>
      <c r="JI5" s="267" t="s">
        <v>16</v>
      </c>
      <c r="JJ5" s="268"/>
      <c r="JK5" s="268"/>
      <c r="JL5" s="268"/>
      <c r="JM5" s="268"/>
      <c r="JN5" s="268"/>
      <c r="JO5" s="268"/>
      <c r="JP5" s="268"/>
      <c r="JQ5" s="268"/>
      <c r="JR5" s="268"/>
      <c r="JS5" s="268"/>
      <c r="JT5" s="268"/>
      <c r="JU5" s="268"/>
      <c r="JV5" s="268"/>
      <c r="JW5" s="268"/>
      <c r="JX5" s="268"/>
      <c r="JY5" s="268"/>
      <c r="JZ5" s="268"/>
      <c r="KA5" s="268"/>
    </row>
    <row r="6" spans="1:287" ht="22.5" customHeight="1" thickBot="1" x14ac:dyDescent="0.25">
      <c r="A6" s="255"/>
      <c r="B6" s="257"/>
      <c r="C6" s="3">
        <v>2000</v>
      </c>
      <c r="D6" s="3">
        <v>2001</v>
      </c>
      <c r="E6" s="3">
        <v>2002</v>
      </c>
      <c r="F6" s="3">
        <v>2003</v>
      </c>
      <c r="G6" s="3">
        <v>2004</v>
      </c>
      <c r="H6" s="4">
        <v>2005</v>
      </c>
      <c r="I6" s="4">
        <v>2006</v>
      </c>
      <c r="J6" s="4">
        <v>2007</v>
      </c>
      <c r="K6" s="4">
        <v>2008</v>
      </c>
      <c r="L6" s="4">
        <v>2009</v>
      </c>
      <c r="M6" s="4">
        <v>2010</v>
      </c>
      <c r="N6" s="4">
        <v>2011</v>
      </c>
      <c r="O6" s="4">
        <v>2012</v>
      </c>
      <c r="P6" s="4">
        <v>2013</v>
      </c>
      <c r="Q6" s="4">
        <v>2014</v>
      </c>
      <c r="R6" s="5">
        <v>2015</v>
      </c>
      <c r="S6" s="6">
        <v>2016</v>
      </c>
      <c r="T6" s="7">
        <v>2017</v>
      </c>
      <c r="U6" s="8">
        <v>2018</v>
      </c>
      <c r="V6" s="3">
        <v>2000</v>
      </c>
      <c r="W6" s="3">
        <v>2001</v>
      </c>
      <c r="X6" s="3">
        <v>2002</v>
      </c>
      <c r="Y6" s="3">
        <v>2003</v>
      </c>
      <c r="Z6" s="3">
        <v>2004</v>
      </c>
      <c r="AA6" s="3">
        <v>2005</v>
      </c>
      <c r="AB6" s="3">
        <v>2006</v>
      </c>
      <c r="AC6" s="3">
        <v>2007</v>
      </c>
      <c r="AD6" s="3">
        <v>2008</v>
      </c>
      <c r="AE6" s="3">
        <v>2009</v>
      </c>
      <c r="AF6" s="3">
        <v>2010</v>
      </c>
      <c r="AG6" s="3">
        <v>2011</v>
      </c>
      <c r="AH6" s="3">
        <v>2012</v>
      </c>
      <c r="AI6" s="3">
        <v>2013</v>
      </c>
      <c r="AJ6" s="3">
        <v>2014</v>
      </c>
      <c r="AK6" s="3">
        <v>2015</v>
      </c>
      <c r="AL6" s="9">
        <v>2016</v>
      </c>
      <c r="AM6" s="9">
        <v>2017</v>
      </c>
      <c r="AN6" s="10">
        <v>2018</v>
      </c>
      <c r="AO6" s="3">
        <v>2000</v>
      </c>
      <c r="AP6" s="3">
        <v>2001</v>
      </c>
      <c r="AQ6" s="3">
        <v>2002</v>
      </c>
      <c r="AR6" s="3">
        <v>2003</v>
      </c>
      <c r="AS6" s="3">
        <v>2004</v>
      </c>
      <c r="AT6" s="3">
        <v>2005</v>
      </c>
      <c r="AU6" s="3">
        <v>2006</v>
      </c>
      <c r="AV6" s="3">
        <v>2007</v>
      </c>
      <c r="AW6" s="3">
        <v>2008</v>
      </c>
      <c r="AX6" s="3">
        <v>2009</v>
      </c>
      <c r="AY6" s="3">
        <v>2010</v>
      </c>
      <c r="AZ6" s="3">
        <v>2011</v>
      </c>
      <c r="BA6" s="3">
        <v>2012</v>
      </c>
      <c r="BB6" s="3">
        <v>2013</v>
      </c>
      <c r="BC6" s="3">
        <v>2014</v>
      </c>
      <c r="BD6" s="3">
        <v>2015</v>
      </c>
      <c r="BE6" s="3">
        <v>2016</v>
      </c>
      <c r="BF6" s="3">
        <v>2017</v>
      </c>
      <c r="BG6" s="3">
        <v>2018</v>
      </c>
      <c r="BH6" s="3">
        <v>2000</v>
      </c>
      <c r="BI6" s="3">
        <v>2001</v>
      </c>
      <c r="BJ6" s="3">
        <v>2002</v>
      </c>
      <c r="BK6" s="3">
        <v>2003</v>
      </c>
      <c r="BL6" s="3">
        <v>2004</v>
      </c>
      <c r="BM6" s="3">
        <v>2005</v>
      </c>
      <c r="BN6" s="3">
        <v>2006</v>
      </c>
      <c r="BO6" s="3">
        <v>2007</v>
      </c>
      <c r="BP6" s="3">
        <v>2008</v>
      </c>
      <c r="BQ6" s="11">
        <v>2009</v>
      </c>
      <c r="BR6" s="12">
        <v>2010</v>
      </c>
      <c r="BS6" s="12">
        <v>2011</v>
      </c>
      <c r="BT6" s="12">
        <v>2012</v>
      </c>
      <c r="BU6" s="12">
        <v>2013</v>
      </c>
      <c r="BV6" s="12">
        <v>2014</v>
      </c>
      <c r="BW6" s="12">
        <v>2015</v>
      </c>
      <c r="BX6" s="13">
        <v>2016</v>
      </c>
      <c r="BY6" s="13">
        <v>2017</v>
      </c>
      <c r="BZ6" s="13">
        <v>2018</v>
      </c>
      <c r="CA6" s="13">
        <v>2000</v>
      </c>
      <c r="CB6" s="13">
        <v>2001</v>
      </c>
      <c r="CC6" s="13">
        <v>2002</v>
      </c>
      <c r="CD6" s="13">
        <v>2003</v>
      </c>
      <c r="CE6" s="13">
        <v>2004</v>
      </c>
      <c r="CF6" s="13">
        <v>2005</v>
      </c>
      <c r="CG6" s="13">
        <v>2006</v>
      </c>
      <c r="CH6" s="13">
        <v>2007</v>
      </c>
      <c r="CI6" s="13">
        <v>2008</v>
      </c>
      <c r="CJ6" s="13">
        <v>2009</v>
      </c>
      <c r="CK6" s="13">
        <v>2010</v>
      </c>
      <c r="CL6" s="13">
        <v>2011</v>
      </c>
      <c r="CM6" s="13">
        <v>2012</v>
      </c>
      <c r="CN6" s="13">
        <v>2013</v>
      </c>
      <c r="CO6" s="13">
        <v>2014</v>
      </c>
      <c r="CP6" s="13">
        <v>2015</v>
      </c>
      <c r="CQ6" s="13">
        <v>2016</v>
      </c>
      <c r="CR6" s="13">
        <v>2017</v>
      </c>
      <c r="CS6" s="13">
        <v>2018</v>
      </c>
      <c r="CT6" s="14">
        <v>2000</v>
      </c>
      <c r="CU6" s="13">
        <v>2001</v>
      </c>
      <c r="CV6" s="13">
        <v>2002</v>
      </c>
      <c r="CW6" s="13">
        <v>2003</v>
      </c>
      <c r="CX6" s="13">
        <v>2004</v>
      </c>
      <c r="CY6" s="13">
        <v>2005</v>
      </c>
      <c r="CZ6" s="13">
        <v>2006</v>
      </c>
      <c r="DA6" s="13">
        <v>2007</v>
      </c>
      <c r="DB6" s="13">
        <v>2008</v>
      </c>
      <c r="DC6" s="13">
        <v>2009</v>
      </c>
      <c r="DD6" s="13">
        <v>2010</v>
      </c>
      <c r="DE6" s="13">
        <v>2011</v>
      </c>
      <c r="DF6" s="13">
        <v>2012</v>
      </c>
      <c r="DG6" s="13">
        <v>2013</v>
      </c>
      <c r="DH6" s="13">
        <v>2014</v>
      </c>
      <c r="DI6" s="13">
        <v>2015</v>
      </c>
      <c r="DJ6" s="13">
        <v>2016</v>
      </c>
      <c r="DK6" s="13">
        <v>2017</v>
      </c>
      <c r="DL6" s="13">
        <v>2018</v>
      </c>
      <c r="DM6" s="13">
        <v>2000</v>
      </c>
      <c r="DN6" s="13">
        <v>2001</v>
      </c>
      <c r="DO6" s="13">
        <v>2002</v>
      </c>
      <c r="DP6" s="13">
        <v>2003</v>
      </c>
      <c r="DQ6" s="13">
        <v>2004</v>
      </c>
      <c r="DR6" s="13">
        <v>2005</v>
      </c>
      <c r="DS6" s="13">
        <v>2006</v>
      </c>
      <c r="DT6" s="13">
        <v>2007</v>
      </c>
      <c r="DU6" s="13">
        <v>2008</v>
      </c>
      <c r="DV6" s="13">
        <v>2009</v>
      </c>
      <c r="DW6" s="13">
        <v>2010</v>
      </c>
      <c r="DX6" s="13">
        <v>2011</v>
      </c>
      <c r="DY6" s="13">
        <v>2012</v>
      </c>
      <c r="DZ6" s="13">
        <v>2013</v>
      </c>
      <c r="EA6" s="13">
        <v>2014</v>
      </c>
      <c r="EB6" s="13">
        <v>2015</v>
      </c>
      <c r="EC6" s="13">
        <v>2016</v>
      </c>
      <c r="ED6" s="13">
        <v>2017</v>
      </c>
      <c r="EE6" s="13">
        <v>2018</v>
      </c>
      <c r="EF6" s="13">
        <v>2000</v>
      </c>
      <c r="EG6" s="13">
        <v>2001</v>
      </c>
      <c r="EH6" s="13">
        <v>2002</v>
      </c>
      <c r="EI6" s="13">
        <v>2003</v>
      </c>
      <c r="EJ6" s="13">
        <v>2004</v>
      </c>
      <c r="EK6" s="13">
        <v>2005</v>
      </c>
      <c r="EL6" s="13">
        <v>2006</v>
      </c>
      <c r="EM6" s="13">
        <v>2007</v>
      </c>
      <c r="EN6" s="13">
        <v>2008</v>
      </c>
      <c r="EO6" s="13">
        <v>2009</v>
      </c>
      <c r="EP6" s="13">
        <v>2010</v>
      </c>
      <c r="EQ6" s="13">
        <v>2011</v>
      </c>
      <c r="ER6" s="13">
        <v>2012</v>
      </c>
      <c r="ES6" s="13">
        <v>2013</v>
      </c>
      <c r="ET6" s="13">
        <v>2014</v>
      </c>
      <c r="EU6" s="13">
        <v>2015</v>
      </c>
      <c r="EV6" s="13">
        <v>2016</v>
      </c>
      <c r="EW6" s="13">
        <v>2017</v>
      </c>
      <c r="EX6" s="13">
        <v>2018</v>
      </c>
      <c r="EY6" s="13">
        <v>2000</v>
      </c>
      <c r="EZ6" s="13">
        <v>2001</v>
      </c>
      <c r="FA6" s="13">
        <v>2002</v>
      </c>
      <c r="FB6" s="13">
        <v>2003</v>
      </c>
      <c r="FC6" s="13">
        <v>2004</v>
      </c>
      <c r="FD6" s="13">
        <v>2005</v>
      </c>
      <c r="FE6" s="13">
        <v>2006</v>
      </c>
      <c r="FF6" s="13">
        <v>2007</v>
      </c>
      <c r="FG6" s="13">
        <v>2008</v>
      </c>
      <c r="FH6" s="13">
        <v>2009</v>
      </c>
      <c r="FI6" s="13">
        <v>2010</v>
      </c>
      <c r="FJ6" s="13">
        <v>2011</v>
      </c>
      <c r="FK6" s="13">
        <v>2012</v>
      </c>
      <c r="FL6" s="13">
        <v>2013</v>
      </c>
      <c r="FM6" s="13">
        <v>2014</v>
      </c>
      <c r="FN6" s="13">
        <v>2015</v>
      </c>
      <c r="FO6" s="13">
        <v>2016</v>
      </c>
      <c r="FP6" s="13">
        <v>2017</v>
      </c>
      <c r="FQ6" s="13">
        <v>2018</v>
      </c>
      <c r="FR6" s="13">
        <v>2000</v>
      </c>
      <c r="FS6" s="13">
        <v>2001</v>
      </c>
      <c r="FT6" s="13">
        <v>2002</v>
      </c>
      <c r="FU6" s="13">
        <v>2003</v>
      </c>
      <c r="FV6" s="13">
        <v>2004</v>
      </c>
      <c r="FW6" s="13">
        <v>2005</v>
      </c>
      <c r="FX6" s="13">
        <v>2006</v>
      </c>
      <c r="FY6" s="13">
        <v>2007</v>
      </c>
      <c r="FZ6" s="13">
        <v>2008</v>
      </c>
      <c r="GA6" s="13">
        <v>2009</v>
      </c>
      <c r="GB6" s="13">
        <v>1010</v>
      </c>
      <c r="GC6" s="13">
        <v>2011</v>
      </c>
      <c r="GD6" s="13">
        <v>2012</v>
      </c>
      <c r="GE6" s="13">
        <v>2013</v>
      </c>
      <c r="GF6" s="13">
        <v>2014</v>
      </c>
      <c r="GG6" s="13">
        <v>2015</v>
      </c>
      <c r="GH6" s="13">
        <v>2016</v>
      </c>
      <c r="GI6" s="13">
        <v>2017</v>
      </c>
      <c r="GJ6" s="13">
        <v>2018</v>
      </c>
      <c r="GK6" s="13">
        <v>2000</v>
      </c>
      <c r="GL6" s="13">
        <v>2001</v>
      </c>
      <c r="GM6" s="13">
        <v>2002</v>
      </c>
      <c r="GN6" s="13">
        <v>2003</v>
      </c>
      <c r="GO6" s="13">
        <v>2004</v>
      </c>
      <c r="GP6" s="13">
        <v>2005</v>
      </c>
      <c r="GQ6" s="13">
        <v>2006</v>
      </c>
      <c r="GR6" s="13">
        <v>2007</v>
      </c>
      <c r="GS6" s="13">
        <v>2008</v>
      </c>
      <c r="GT6" s="13">
        <v>2009</v>
      </c>
      <c r="GU6" s="13">
        <v>2010</v>
      </c>
      <c r="GV6" s="13">
        <v>2011</v>
      </c>
      <c r="GW6" s="13">
        <v>2012</v>
      </c>
      <c r="GX6" s="13">
        <v>2013</v>
      </c>
      <c r="GY6" s="13">
        <v>2014</v>
      </c>
      <c r="GZ6" s="13">
        <v>2015</v>
      </c>
      <c r="HA6" s="13">
        <v>2016</v>
      </c>
      <c r="HB6" s="13">
        <v>2017</v>
      </c>
      <c r="HC6" s="13">
        <v>2018</v>
      </c>
      <c r="HD6" s="13">
        <v>2000</v>
      </c>
      <c r="HE6" s="13">
        <v>2001</v>
      </c>
      <c r="HF6" s="13">
        <v>2002</v>
      </c>
      <c r="HG6" s="13">
        <v>2003</v>
      </c>
      <c r="HH6" s="13">
        <v>2004</v>
      </c>
      <c r="HI6" s="13">
        <v>2005</v>
      </c>
      <c r="HJ6" s="13">
        <v>2006</v>
      </c>
      <c r="HK6" s="13">
        <v>2007</v>
      </c>
      <c r="HL6" s="13">
        <v>2008</v>
      </c>
      <c r="HM6" s="13">
        <v>2009</v>
      </c>
      <c r="HN6" s="13">
        <v>2010</v>
      </c>
      <c r="HO6" s="13">
        <v>2011</v>
      </c>
      <c r="HP6" s="13">
        <v>2012</v>
      </c>
      <c r="HQ6" s="13">
        <v>2013</v>
      </c>
      <c r="HR6" s="13">
        <v>2014</v>
      </c>
      <c r="HS6" s="13">
        <v>2015</v>
      </c>
      <c r="HT6" s="13">
        <v>2016</v>
      </c>
      <c r="HU6" s="13">
        <v>2017</v>
      </c>
      <c r="HV6" s="13">
        <v>2018</v>
      </c>
      <c r="HW6" s="13">
        <v>2000</v>
      </c>
      <c r="HX6" s="13">
        <v>2001</v>
      </c>
      <c r="HY6" s="13">
        <v>2002</v>
      </c>
      <c r="HZ6" s="13">
        <v>2003</v>
      </c>
      <c r="IA6" s="13">
        <v>2004</v>
      </c>
      <c r="IB6" s="13">
        <v>2005</v>
      </c>
      <c r="IC6" s="13">
        <v>2006</v>
      </c>
      <c r="ID6" s="13">
        <v>2007</v>
      </c>
      <c r="IE6" s="13">
        <v>2008</v>
      </c>
      <c r="IF6" s="13">
        <v>2009</v>
      </c>
      <c r="IG6" s="13">
        <v>2010</v>
      </c>
      <c r="IH6" s="13">
        <v>2011</v>
      </c>
      <c r="II6" s="13">
        <v>2012</v>
      </c>
      <c r="IJ6" s="13">
        <v>2013</v>
      </c>
      <c r="IK6" s="13">
        <v>2014</v>
      </c>
      <c r="IL6" s="13">
        <v>2015</v>
      </c>
      <c r="IM6" s="13">
        <v>2016</v>
      </c>
      <c r="IN6" s="13">
        <v>2017</v>
      </c>
      <c r="IO6" s="13">
        <v>2018</v>
      </c>
      <c r="IP6" s="13">
        <v>2000</v>
      </c>
      <c r="IQ6" s="13">
        <v>2001</v>
      </c>
      <c r="IR6" s="13">
        <v>2002</v>
      </c>
      <c r="IS6" s="13">
        <v>2003</v>
      </c>
      <c r="IT6" s="13">
        <v>2004</v>
      </c>
      <c r="IU6" s="13">
        <v>2005</v>
      </c>
      <c r="IV6" s="13">
        <v>2006</v>
      </c>
      <c r="IW6" s="13">
        <v>2007</v>
      </c>
      <c r="IX6" s="13">
        <v>2008</v>
      </c>
      <c r="IY6" s="13">
        <v>2009</v>
      </c>
      <c r="IZ6" s="13">
        <v>2010</v>
      </c>
      <c r="JA6" s="13">
        <v>2011</v>
      </c>
      <c r="JB6" s="13">
        <v>2012</v>
      </c>
      <c r="JC6" s="13">
        <v>2013</v>
      </c>
      <c r="JD6" s="13">
        <v>2014</v>
      </c>
      <c r="JE6" s="13">
        <v>2015</v>
      </c>
      <c r="JF6" s="13">
        <v>2016</v>
      </c>
      <c r="JG6" s="13">
        <v>2017</v>
      </c>
      <c r="JH6" s="13">
        <v>2018</v>
      </c>
      <c r="JI6" s="13">
        <v>2000</v>
      </c>
      <c r="JJ6" s="13">
        <v>2001</v>
      </c>
      <c r="JK6" s="13">
        <v>2002</v>
      </c>
      <c r="JL6" s="13">
        <v>2003</v>
      </c>
      <c r="JM6" s="13">
        <v>2004</v>
      </c>
      <c r="JN6" s="13">
        <v>2005</v>
      </c>
      <c r="JO6" s="13">
        <v>2006</v>
      </c>
      <c r="JP6" s="13">
        <v>2007</v>
      </c>
      <c r="JQ6" s="13">
        <v>2008</v>
      </c>
      <c r="JR6" s="13">
        <v>2009</v>
      </c>
      <c r="JS6" s="13">
        <v>2010</v>
      </c>
      <c r="JT6" s="13">
        <v>2011</v>
      </c>
      <c r="JU6" s="13">
        <v>2012</v>
      </c>
      <c r="JV6" s="13">
        <v>2013</v>
      </c>
      <c r="JW6" s="13">
        <v>2014</v>
      </c>
      <c r="JX6" s="13">
        <v>2015</v>
      </c>
      <c r="JY6" s="13">
        <v>2016</v>
      </c>
      <c r="JZ6" s="15">
        <v>2017</v>
      </c>
      <c r="KA6" s="16">
        <v>2018</v>
      </c>
    </row>
    <row r="7" spans="1:287" s="27" customFormat="1" ht="18.75" customHeight="1" x14ac:dyDescent="0.25">
      <c r="A7" s="17" t="s">
        <v>17</v>
      </c>
      <c r="B7" s="18" t="s">
        <v>18</v>
      </c>
      <c r="C7" s="19">
        <f t="shared" ref="C7:H7" si="0">+V7+AO7+BH7+CA7+CT7+DM7+EF7+EY7+FR7+GK7+HD7+HW7+IP7+JI7</f>
        <v>50575</v>
      </c>
      <c r="D7" s="19">
        <f t="shared" si="0"/>
        <v>49714</v>
      </c>
      <c r="E7" s="19">
        <f t="shared" si="0"/>
        <v>50929</v>
      </c>
      <c r="F7" s="19">
        <f t="shared" si="0"/>
        <v>51567</v>
      </c>
      <c r="G7" s="19">
        <f t="shared" si="0"/>
        <v>51682</v>
      </c>
      <c r="H7" s="19">
        <f t="shared" si="0"/>
        <v>51582</v>
      </c>
      <c r="I7" s="19">
        <v>54023</v>
      </c>
      <c r="J7" s="19">
        <f>+AC7+AV7+BO7+CH7+DA7+DT7+EM7+FF7+FY7+GR7+HK7+ID7+IW7+JP7</f>
        <v>53584</v>
      </c>
      <c r="K7" s="19">
        <v>55638</v>
      </c>
      <c r="L7" s="19">
        <v>57733</v>
      </c>
      <c r="M7" s="20">
        <v>59772</v>
      </c>
      <c r="N7" s="20">
        <v>60450</v>
      </c>
      <c r="O7" s="20">
        <v>60935</v>
      </c>
      <c r="P7" s="21">
        <v>62484</v>
      </c>
      <c r="Q7" s="21">
        <f>+'[1]2014'!R5</f>
        <v>63492</v>
      </c>
      <c r="R7" s="21">
        <v>63125</v>
      </c>
      <c r="S7" s="21">
        <v>66606</v>
      </c>
      <c r="T7" s="21">
        <v>68192</v>
      </c>
      <c r="U7" s="22">
        <v>69560</v>
      </c>
      <c r="V7" s="23">
        <v>3467</v>
      </c>
      <c r="W7" s="23">
        <v>3295</v>
      </c>
      <c r="X7" s="23">
        <v>3464</v>
      </c>
      <c r="Y7" s="23">
        <v>3515</v>
      </c>
      <c r="Z7" s="23">
        <v>3414</v>
      </c>
      <c r="AA7" s="23">
        <v>3462</v>
      </c>
      <c r="AB7" s="23">
        <v>3486</v>
      </c>
      <c r="AC7" s="23">
        <v>3610</v>
      </c>
      <c r="AD7" s="23">
        <v>3566</v>
      </c>
      <c r="AE7" s="24">
        <v>3598</v>
      </c>
      <c r="AF7" s="24">
        <v>3599</v>
      </c>
      <c r="AG7" s="25">
        <v>3570</v>
      </c>
      <c r="AH7" s="25">
        <v>3583</v>
      </c>
      <c r="AI7" s="25">
        <v>3590</v>
      </c>
      <c r="AJ7" s="25">
        <f>+'[1]2014'!D5</f>
        <v>3607</v>
      </c>
      <c r="AK7" s="25">
        <v>3612</v>
      </c>
      <c r="AL7" s="19">
        <v>3738</v>
      </c>
      <c r="AM7" s="19">
        <v>3811</v>
      </c>
      <c r="AN7" s="26">
        <v>3766</v>
      </c>
      <c r="AO7" s="23">
        <v>1547</v>
      </c>
      <c r="AP7" s="23">
        <v>1596</v>
      </c>
      <c r="AQ7" s="23">
        <v>1572</v>
      </c>
      <c r="AR7" s="23">
        <v>1607</v>
      </c>
      <c r="AS7" s="23">
        <v>1590</v>
      </c>
      <c r="AT7" s="23">
        <v>1563</v>
      </c>
      <c r="AU7" s="23">
        <v>1422</v>
      </c>
      <c r="AV7" s="23">
        <v>1363</v>
      </c>
      <c r="AW7" s="23">
        <v>1307</v>
      </c>
      <c r="AX7" s="24">
        <v>1306</v>
      </c>
      <c r="AY7" s="24">
        <v>1303</v>
      </c>
      <c r="AZ7" s="23">
        <v>1284</v>
      </c>
      <c r="BA7" s="23">
        <v>1282</v>
      </c>
      <c r="BB7" s="23">
        <v>1297</v>
      </c>
      <c r="BC7" s="23">
        <f>+'[1]2014'!E5</f>
        <v>1286</v>
      </c>
      <c r="BD7" s="23">
        <f>+'[1]2015'!E5</f>
        <v>1262</v>
      </c>
      <c r="BE7" s="23">
        <v>1294</v>
      </c>
      <c r="BF7" s="27">
        <v>1327</v>
      </c>
      <c r="BG7" s="28">
        <v>1360</v>
      </c>
      <c r="BH7" s="23">
        <v>2332</v>
      </c>
      <c r="BI7" s="23">
        <v>2396</v>
      </c>
      <c r="BJ7" s="23">
        <v>2415</v>
      </c>
      <c r="BK7" s="23">
        <v>2411</v>
      </c>
      <c r="BL7" s="23">
        <v>2383</v>
      </c>
      <c r="BM7" s="23">
        <v>2447</v>
      </c>
      <c r="BN7" s="23">
        <v>2479</v>
      </c>
      <c r="BO7" s="23">
        <v>2564</v>
      </c>
      <c r="BP7" s="23">
        <v>2486</v>
      </c>
      <c r="BQ7" s="29">
        <v>2554</v>
      </c>
      <c r="BR7" s="30">
        <v>2581</v>
      </c>
      <c r="BS7" s="29">
        <v>2584</v>
      </c>
      <c r="BT7" s="31">
        <v>2625</v>
      </c>
      <c r="BU7" s="31">
        <v>2639</v>
      </c>
      <c r="BV7" s="31">
        <f>+'[1]2014'!F5</f>
        <v>2641</v>
      </c>
      <c r="BW7" s="31">
        <f>+'[1]2015'!F5</f>
        <v>2680</v>
      </c>
      <c r="BX7" s="31">
        <v>2742</v>
      </c>
      <c r="BY7" s="31">
        <v>2749</v>
      </c>
      <c r="BZ7" s="32">
        <v>2895</v>
      </c>
      <c r="CA7" s="33">
        <v>1893</v>
      </c>
      <c r="CB7" s="33">
        <v>1881</v>
      </c>
      <c r="CC7" s="33">
        <v>1820</v>
      </c>
      <c r="CD7" s="33">
        <v>1837</v>
      </c>
      <c r="CE7" s="33">
        <v>1813</v>
      </c>
      <c r="CF7" s="33">
        <v>1755</v>
      </c>
      <c r="CG7" s="33">
        <v>1733</v>
      </c>
      <c r="CH7" s="33">
        <v>1733</v>
      </c>
      <c r="CI7" s="33">
        <v>1768</v>
      </c>
      <c r="CJ7" s="30">
        <v>1781</v>
      </c>
      <c r="CK7" s="30">
        <v>1797</v>
      </c>
      <c r="CL7" s="29">
        <v>1820</v>
      </c>
      <c r="CM7" s="31">
        <v>1843</v>
      </c>
      <c r="CN7" s="31">
        <v>1847</v>
      </c>
      <c r="CO7" s="31">
        <f>+'[1]2014'!G5</f>
        <v>1868</v>
      </c>
      <c r="CP7" s="31">
        <f>+'[1]2015'!G5</f>
        <v>1851</v>
      </c>
      <c r="CQ7" s="31">
        <v>1889</v>
      </c>
      <c r="CR7" s="31">
        <v>1873</v>
      </c>
      <c r="CS7" s="34">
        <v>1840</v>
      </c>
      <c r="CT7" s="33">
        <v>2701</v>
      </c>
      <c r="CU7" s="33">
        <v>2542</v>
      </c>
      <c r="CV7" s="33">
        <v>2368</v>
      </c>
      <c r="CW7" s="33">
        <v>2252</v>
      </c>
      <c r="CX7" s="33">
        <v>2171</v>
      </c>
      <c r="CY7" s="33">
        <v>2135</v>
      </c>
      <c r="CZ7" s="33">
        <v>2278</v>
      </c>
      <c r="DA7" s="33">
        <v>2259</v>
      </c>
      <c r="DB7" s="33">
        <v>2219</v>
      </c>
      <c r="DC7" s="30">
        <v>2176</v>
      </c>
      <c r="DD7" s="29">
        <v>2144</v>
      </c>
      <c r="DE7" s="29">
        <v>2131</v>
      </c>
      <c r="DF7" s="31">
        <v>2143</v>
      </c>
      <c r="DG7" s="31">
        <v>2116</v>
      </c>
      <c r="DH7" s="31">
        <f>+'[1]2014'!H5</f>
        <v>2078</v>
      </c>
      <c r="DI7" s="31">
        <f>+'[1]2015'!H5</f>
        <v>2039</v>
      </c>
      <c r="DJ7" s="31">
        <v>2077</v>
      </c>
      <c r="DK7" s="31">
        <v>2108</v>
      </c>
      <c r="DL7" s="35">
        <v>2112</v>
      </c>
      <c r="DM7" s="33">
        <v>1905</v>
      </c>
      <c r="DN7" s="33">
        <v>1896</v>
      </c>
      <c r="DO7" s="33">
        <v>1903</v>
      </c>
      <c r="DP7" s="33">
        <v>1836</v>
      </c>
      <c r="DQ7" s="33">
        <v>1775</v>
      </c>
      <c r="DR7" s="33">
        <v>1715</v>
      </c>
      <c r="DS7" s="33">
        <v>1648</v>
      </c>
      <c r="DT7" s="33">
        <v>1623</v>
      </c>
      <c r="DU7" s="33">
        <v>1555</v>
      </c>
      <c r="DV7" s="30">
        <v>1528</v>
      </c>
      <c r="DW7" s="30">
        <v>1508</v>
      </c>
      <c r="DX7" s="29">
        <v>1544</v>
      </c>
      <c r="DY7" s="31">
        <v>1566</v>
      </c>
      <c r="DZ7" s="31">
        <v>1565</v>
      </c>
      <c r="EA7" s="31">
        <f>+'[1]2014'!I5</f>
        <v>1563</v>
      </c>
      <c r="EB7" s="31">
        <f>+'[1]2015'!I5</f>
        <v>1566</v>
      </c>
      <c r="EC7" s="31">
        <v>1568</v>
      </c>
      <c r="ED7" s="31">
        <v>1587</v>
      </c>
      <c r="EE7" s="35">
        <v>1596</v>
      </c>
      <c r="EF7" s="33">
        <v>2028</v>
      </c>
      <c r="EG7" s="33">
        <v>2015</v>
      </c>
      <c r="EH7" s="33">
        <v>2026</v>
      </c>
      <c r="EI7" s="33">
        <v>2039</v>
      </c>
      <c r="EJ7" s="33">
        <v>1933</v>
      </c>
      <c r="EK7" s="33">
        <v>1837</v>
      </c>
      <c r="EL7" s="33">
        <v>1922</v>
      </c>
      <c r="EM7" s="33">
        <v>1917</v>
      </c>
      <c r="EN7" s="33">
        <v>1796</v>
      </c>
      <c r="EO7" s="29">
        <v>1816</v>
      </c>
      <c r="EP7" s="30">
        <v>1875</v>
      </c>
      <c r="EQ7" s="29">
        <v>1916</v>
      </c>
      <c r="ER7" s="31">
        <v>1918</v>
      </c>
      <c r="ES7" s="31">
        <v>1921</v>
      </c>
      <c r="ET7" s="31">
        <f>+'[1]2014'!J5</f>
        <v>1904</v>
      </c>
      <c r="EU7" s="31">
        <f>+'[1]2015'!J5</f>
        <v>1889</v>
      </c>
      <c r="EV7" s="31">
        <v>1933</v>
      </c>
      <c r="EW7" s="31">
        <v>2004</v>
      </c>
      <c r="EX7" s="35">
        <v>2076</v>
      </c>
      <c r="EY7" s="33">
        <v>1281</v>
      </c>
      <c r="EZ7" s="33">
        <v>1310</v>
      </c>
      <c r="FA7" s="33">
        <v>1317</v>
      </c>
      <c r="FB7" s="33">
        <v>1320</v>
      </c>
      <c r="FC7" s="33">
        <v>1328</v>
      </c>
      <c r="FD7" s="33">
        <v>1319</v>
      </c>
      <c r="FE7" s="33">
        <v>1301</v>
      </c>
      <c r="FF7" s="33">
        <v>1228</v>
      </c>
      <c r="FG7" s="33">
        <v>1207</v>
      </c>
      <c r="FH7" s="30">
        <v>1217</v>
      </c>
      <c r="FI7" s="30">
        <v>1234</v>
      </c>
      <c r="FJ7" s="29">
        <v>1189</v>
      </c>
      <c r="FK7" s="31">
        <v>1183</v>
      </c>
      <c r="FL7" s="31">
        <v>1233</v>
      </c>
      <c r="FM7" s="31">
        <f>+'[1]2014'!K5</f>
        <v>1276</v>
      </c>
      <c r="FN7" s="31">
        <f>+'[1]2015'!K5</f>
        <v>1292</v>
      </c>
      <c r="FO7" s="31">
        <v>1367</v>
      </c>
      <c r="FP7" s="31">
        <v>1380</v>
      </c>
      <c r="FQ7" s="31">
        <v>1378</v>
      </c>
      <c r="FR7" s="33">
        <v>1731</v>
      </c>
      <c r="FS7" s="33">
        <v>1761</v>
      </c>
      <c r="FT7" s="33">
        <v>1709</v>
      </c>
      <c r="FU7" s="33">
        <v>1678</v>
      </c>
      <c r="FV7" s="33">
        <v>1613</v>
      </c>
      <c r="FW7" s="33">
        <v>1580</v>
      </c>
      <c r="FX7" s="33">
        <v>1550</v>
      </c>
      <c r="FY7" s="33">
        <v>1530</v>
      </c>
      <c r="FZ7" s="33">
        <v>1494</v>
      </c>
      <c r="GA7" s="30">
        <v>1543</v>
      </c>
      <c r="GB7" s="30">
        <v>1542</v>
      </c>
      <c r="GC7" s="29">
        <v>1542</v>
      </c>
      <c r="GD7" s="31">
        <v>1524</v>
      </c>
      <c r="GE7" s="31">
        <v>1482</v>
      </c>
      <c r="GF7" s="31">
        <f>+'[1]2014'!L5</f>
        <v>1451</v>
      </c>
      <c r="GG7" s="31">
        <f>+'[1]2015'!L5</f>
        <v>1431</v>
      </c>
      <c r="GH7" s="31">
        <v>1474</v>
      </c>
      <c r="GI7" s="31">
        <v>1470</v>
      </c>
      <c r="GJ7" s="32">
        <v>1482</v>
      </c>
      <c r="GK7" s="36">
        <v>3362</v>
      </c>
      <c r="GL7" s="36">
        <v>3135</v>
      </c>
      <c r="GM7" s="36">
        <v>3137</v>
      </c>
      <c r="GN7" s="36">
        <v>3120</v>
      </c>
      <c r="GO7" s="36">
        <v>3124</v>
      </c>
      <c r="GP7" s="36">
        <v>3090</v>
      </c>
      <c r="GQ7" s="36">
        <v>3082</v>
      </c>
      <c r="GR7" s="36">
        <v>3096</v>
      </c>
      <c r="GS7" s="36">
        <v>3024</v>
      </c>
      <c r="GT7" s="30">
        <v>2985</v>
      </c>
      <c r="GU7" s="30">
        <v>3096</v>
      </c>
      <c r="GV7" s="29">
        <v>3062</v>
      </c>
      <c r="GW7" s="31">
        <v>3034</v>
      </c>
      <c r="GX7" s="31">
        <v>2972</v>
      </c>
      <c r="GY7" s="31">
        <f>+'[1]2014'!M5</f>
        <v>2933</v>
      </c>
      <c r="GZ7" s="31">
        <f>+'[1]2015'!M5</f>
        <v>2752</v>
      </c>
      <c r="HA7" s="31">
        <v>2941</v>
      </c>
      <c r="HB7" s="31">
        <v>2919</v>
      </c>
      <c r="HC7" s="32">
        <v>2872</v>
      </c>
      <c r="HD7" s="33">
        <v>1720</v>
      </c>
      <c r="HE7" s="33">
        <v>1658</v>
      </c>
      <c r="HF7" s="33">
        <v>1605</v>
      </c>
      <c r="HG7" s="33">
        <v>1571</v>
      </c>
      <c r="HH7" s="33">
        <v>1548</v>
      </c>
      <c r="HI7" s="33">
        <v>1542</v>
      </c>
      <c r="HJ7" s="33">
        <v>1461</v>
      </c>
      <c r="HK7" s="33">
        <v>1467</v>
      </c>
      <c r="HL7" s="33">
        <v>1478</v>
      </c>
      <c r="HM7" s="37">
        <v>1531</v>
      </c>
      <c r="HN7" s="30">
        <v>1565</v>
      </c>
      <c r="HO7" s="29">
        <v>1587</v>
      </c>
      <c r="HP7" s="31">
        <v>1593</v>
      </c>
      <c r="HQ7" s="31">
        <v>1584</v>
      </c>
      <c r="HR7" s="31">
        <f>+'[1]2014'!N5</f>
        <v>1567</v>
      </c>
      <c r="HS7" s="31">
        <f>+'[1]2015'!N5</f>
        <v>1518</v>
      </c>
      <c r="HT7" s="31">
        <v>1568</v>
      </c>
      <c r="HU7" s="31">
        <v>1573</v>
      </c>
      <c r="HV7" s="38">
        <v>1540</v>
      </c>
      <c r="HW7" s="33">
        <v>2832</v>
      </c>
      <c r="HX7" s="33">
        <v>2697</v>
      </c>
      <c r="HY7" s="33">
        <v>2616</v>
      </c>
      <c r="HZ7" s="33">
        <v>2623</v>
      </c>
      <c r="IA7" s="33">
        <v>2552</v>
      </c>
      <c r="IB7" s="33">
        <v>2512</v>
      </c>
      <c r="IC7" s="33">
        <v>2448</v>
      </c>
      <c r="ID7" s="33">
        <v>2373</v>
      </c>
      <c r="IE7" s="33">
        <v>2320</v>
      </c>
      <c r="IF7" s="29">
        <v>2395</v>
      </c>
      <c r="IG7" s="30">
        <v>2582</v>
      </c>
      <c r="IH7" s="29">
        <v>2573</v>
      </c>
      <c r="II7" s="31">
        <v>2537</v>
      </c>
      <c r="IJ7" s="31">
        <v>2364</v>
      </c>
      <c r="IK7" s="31">
        <f>+'[1]2014'!O5</f>
        <v>2346</v>
      </c>
      <c r="IL7" s="31">
        <f>+'[1]2015'!O5</f>
        <v>2340</v>
      </c>
      <c r="IM7" s="31">
        <v>2437</v>
      </c>
      <c r="IN7" s="31">
        <v>2378</v>
      </c>
      <c r="IO7" s="32">
        <v>2439</v>
      </c>
      <c r="IP7" s="33">
        <v>18290</v>
      </c>
      <c r="IQ7" s="33">
        <v>17279</v>
      </c>
      <c r="IR7" s="33">
        <v>18296</v>
      </c>
      <c r="IS7" s="33">
        <v>18646</v>
      </c>
      <c r="IT7" s="33">
        <v>18675</v>
      </c>
      <c r="IU7" s="33">
        <v>18272</v>
      </c>
      <c r="IV7" s="33">
        <v>19548</v>
      </c>
      <c r="IW7" s="33">
        <v>19013</v>
      </c>
      <c r="IX7" s="33">
        <v>19891</v>
      </c>
      <c r="IY7" s="29">
        <v>20480</v>
      </c>
      <c r="IZ7" s="30">
        <v>21147</v>
      </c>
      <c r="JA7" s="29">
        <v>21175</v>
      </c>
      <c r="JB7" s="31">
        <v>21109</v>
      </c>
      <c r="JC7" s="31">
        <v>22011</v>
      </c>
      <c r="JD7" s="31">
        <f>+'[1]2014'!P5</f>
        <v>22666</v>
      </c>
      <c r="JE7" s="31">
        <f>+'[1]2015'!P5</f>
        <v>23191</v>
      </c>
      <c r="JF7" s="31">
        <v>24059</v>
      </c>
      <c r="JG7" s="31">
        <v>24772</v>
      </c>
      <c r="JH7" s="32">
        <v>25274</v>
      </c>
      <c r="JI7" s="33">
        <v>5486</v>
      </c>
      <c r="JJ7" s="33">
        <v>6253</v>
      </c>
      <c r="JK7" s="33">
        <v>6681</v>
      </c>
      <c r="JL7" s="33">
        <v>7112</v>
      </c>
      <c r="JM7" s="33">
        <v>7763</v>
      </c>
      <c r="JN7" s="33">
        <v>8353</v>
      </c>
      <c r="JO7" s="33">
        <v>9665</v>
      </c>
      <c r="JP7" s="33">
        <v>9808</v>
      </c>
      <c r="JQ7" s="33">
        <v>11527</v>
      </c>
      <c r="JR7" s="30">
        <v>12823</v>
      </c>
      <c r="JS7" s="30">
        <v>13799</v>
      </c>
      <c r="JT7" s="29">
        <v>14473</v>
      </c>
      <c r="JU7" s="31">
        <v>14995</v>
      </c>
      <c r="JV7" s="31">
        <v>15863</v>
      </c>
      <c r="JW7" s="27">
        <f>+'[1]2014'!Q5</f>
        <v>16306</v>
      </c>
      <c r="JX7" s="27">
        <f>+'[1]2015'!Q5</f>
        <v>15702</v>
      </c>
      <c r="JY7" s="27">
        <v>17519</v>
      </c>
      <c r="JZ7" s="27">
        <v>18241</v>
      </c>
      <c r="KA7" s="26">
        <v>18930</v>
      </c>
    </row>
    <row r="8" spans="1:287" ht="18.75" customHeight="1" x14ac:dyDescent="0.2">
      <c r="A8" s="39" t="s">
        <v>19</v>
      </c>
      <c r="B8" s="40" t="s">
        <v>18</v>
      </c>
      <c r="C8" s="41">
        <v>22.026693030153201</v>
      </c>
      <c r="D8" s="41">
        <v>22.327714527095001</v>
      </c>
      <c r="E8" s="41">
        <v>19.379921066582899</v>
      </c>
      <c r="F8" s="41">
        <v>18.015397444101801</v>
      </c>
      <c r="G8" s="41">
        <v>20.277853024263798</v>
      </c>
      <c r="H8" s="42">
        <v>19.5</v>
      </c>
      <c r="I8" s="42">
        <v>20.6</v>
      </c>
      <c r="J8" s="41">
        <v>23.271872200656901</v>
      </c>
      <c r="K8" s="41">
        <v>22.9878859772098</v>
      </c>
      <c r="L8" s="43">
        <v>24.9</v>
      </c>
      <c r="M8" s="43">
        <v>22.9</v>
      </c>
      <c r="N8" s="43">
        <v>24.5</v>
      </c>
      <c r="O8" s="43">
        <v>26.1</v>
      </c>
      <c r="P8" s="44">
        <v>25.6</v>
      </c>
      <c r="Q8" s="44">
        <f>+'[1]2014'!R6</f>
        <v>26.6</v>
      </c>
      <c r="R8" s="45">
        <v>26.407920792079199</v>
      </c>
      <c r="S8" s="45">
        <v>23.54101949418412</v>
      </c>
      <c r="T8" s="45">
        <v>20.6</v>
      </c>
      <c r="U8" s="46">
        <v>23.2</v>
      </c>
      <c r="V8" s="47">
        <v>22.786270550908601</v>
      </c>
      <c r="W8" s="47">
        <v>20.030349013657101</v>
      </c>
      <c r="X8" s="47">
        <v>15.8775981524249</v>
      </c>
      <c r="Y8" s="47">
        <v>16.5007112375533</v>
      </c>
      <c r="Z8" s="48">
        <v>22.554188635032201</v>
      </c>
      <c r="AA8" s="49">
        <v>22</v>
      </c>
      <c r="AB8" s="48">
        <v>21.8014916810098</v>
      </c>
      <c r="AC8" s="48">
        <v>19.944598337950101</v>
      </c>
      <c r="AD8" s="48">
        <v>24.1166573191251</v>
      </c>
      <c r="AE8" s="50">
        <v>21.1</v>
      </c>
      <c r="AF8" s="51">
        <v>18.3</v>
      </c>
      <c r="AG8" s="52">
        <v>24.8</v>
      </c>
      <c r="AH8" s="52">
        <v>19.899999999999999</v>
      </c>
      <c r="AI8" s="52">
        <v>25.4</v>
      </c>
      <c r="AJ8" s="53">
        <f>+'[1]2014'!D6</f>
        <v>25.6</v>
      </c>
      <c r="AK8" s="54">
        <v>27.131782945736401</v>
      </c>
      <c r="AL8" s="55">
        <v>26.122448979591837</v>
      </c>
      <c r="AM8" s="55">
        <v>25.168896542588421</v>
      </c>
      <c r="AN8" s="56">
        <v>21.908407021248514</v>
      </c>
      <c r="AO8" s="47">
        <v>20.685197155785399</v>
      </c>
      <c r="AP8" s="47">
        <v>18.796992481202999</v>
      </c>
      <c r="AQ8" s="47">
        <v>17.8117048346056</v>
      </c>
      <c r="AR8" s="47">
        <v>19.912881144990699</v>
      </c>
      <c r="AS8" s="48">
        <v>20.125786163522001</v>
      </c>
      <c r="AT8" s="48">
        <v>18</v>
      </c>
      <c r="AU8" s="48">
        <v>14.064697609001399</v>
      </c>
      <c r="AV8" s="48">
        <v>24.944974321349999</v>
      </c>
      <c r="AW8" s="48">
        <v>13.0068859984698</v>
      </c>
      <c r="AX8" s="57">
        <v>31.4</v>
      </c>
      <c r="AY8" s="58">
        <v>19.2</v>
      </c>
      <c r="AZ8" s="58">
        <v>22.4</v>
      </c>
      <c r="BA8" s="58">
        <v>26.5</v>
      </c>
      <c r="BB8" s="58">
        <v>25.6</v>
      </c>
      <c r="BC8" s="59">
        <f>+'[1]2014'!E6</f>
        <v>27.1</v>
      </c>
      <c r="BD8" s="59">
        <f>+'[1]2015'!E6</f>
        <v>21.394611727416798</v>
      </c>
      <c r="BE8" s="60">
        <v>25.039123630672925</v>
      </c>
      <c r="BF8" s="61">
        <v>19.839755818389929</v>
      </c>
      <c r="BG8" s="56">
        <v>26.051358392259026</v>
      </c>
      <c r="BH8" s="47">
        <v>26.586620926243601</v>
      </c>
      <c r="BI8" s="47">
        <v>17.529215358931602</v>
      </c>
      <c r="BJ8" s="47">
        <v>21.118012422360199</v>
      </c>
      <c r="BK8" s="47">
        <v>18.249688925756899</v>
      </c>
      <c r="BL8" s="48">
        <v>20.981955518254299</v>
      </c>
      <c r="BM8" s="48">
        <v>25</v>
      </c>
      <c r="BN8" s="48">
        <v>18.152480839048</v>
      </c>
      <c r="BO8" s="48">
        <v>20.280811232449299</v>
      </c>
      <c r="BP8" s="48">
        <v>26.5486725663717</v>
      </c>
      <c r="BQ8" s="62">
        <v>27.8</v>
      </c>
      <c r="BR8" s="63">
        <v>20.6</v>
      </c>
      <c r="BS8" s="62">
        <v>24</v>
      </c>
      <c r="BT8" s="64">
        <v>27.6</v>
      </c>
      <c r="BU8" s="65">
        <v>21.3</v>
      </c>
      <c r="BV8" s="66">
        <f>+'[1]2014'!F6</f>
        <v>33</v>
      </c>
      <c r="BW8" s="66">
        <f>+'[1]2015'!F6</f>
        <v>25.746268656716417</v>
      </c>
      <c r="BX8" s="66">
        <v>23.607524898561415</v>
      </c>
      <c r="BY8" s="66">
        <v>19.668548533964671</v>
      </c>
      <c r="BZ8" s="67">
        <v>23.033309709425939</v>
      </c>
      <c r="CA8" s="68">
        <v>32.223983095615424</v>
      </c>
      <c r="CB8" s="68">
        <v>25.518341307814993</v>
      </c>
      <c r="CC8" s="68">
        <v>19.230769230769234</v>
      </c>
      <c r="CD8" s="68">
        <v>16.33097441480675</v>
      </c>
      <c r="CE8" s="69">
        <v>16.54715940430226</v>
      </c>
      <c r="CF8" s="69">
        <v>16</v>
      </c>
      <c r="CG8" s="69">
        <v>19.619157530294284</v>
      </c>
      <c r="CH8" s="69">
        <v>20.773225620311599</v>
      </c>
      <c r="CI8" s="69">
        <v>25.452488687782804</v>
      </c>
      <c r="CJ8" s="70">
        <v>29.2</v>
      </c>
      <c r="CK8" s="63">
        <v>27.9</v>
      </c>
      <c r="CL8" s="62">
        <v>22.7</v>
      </c>
      <c r="CM8" s="64">
        <v>23.5</v>
      </c>
      <c r="CN8" s="65">
        <v>25.5</v>
      </c>
      <c r="CO8" s="66">
        <f>+'[1]2014'!G6</f>
        <v>24.2</v>
      </c>
      <c r="CP8" s="66">
        <f>+'[1]2015'!G6</f>
        <v>28.092922744462452</v>
      </c>
      <c r="CQ8" s="66">
        <v>23.529411764705884</v>
      </c>
      <c r="CR8" s="66">
        <v>17.543859649122808</v>
      </c>
      <c r="CS8" s="71">
        <v>20.468623754376516</v>
      </c>
      <c r="CT8" s="68">
        <v>21.473528322843393</v>
      </c>
      <c r="CU8" s="68">
        <v>27.537372147915029</v>
      </c>
      <c r="CV8" s="68">
        <v>13.091216216216216</v>
      </c>
      <c r="CW8" s="68">
        <v>21.758436944937831</v>
      </c>
      <c r="CX8" s="69">
        <v>26.2551819438047</v>
      </c>
      <c r="CY8" s="69">
        <v>20</v>
      </c>
      <c r="CZ8" s="69">
        <v>25.460930640913084</v>
      </c>
      <c r="DA8" s="69">
        <v>20.36299247454626</v>
      </c>
      <c r="DB8" s="69">
        <v>22.082018927444796</v>
      </c>
      <c r="DC8" s="70">
        <v>25.7</v>
      </c>
      <c r="DD8" s="72">
        <v>18.5</v>
      </c>
      <c r="DE8" s="62">
        <v>23.9</v>
      </c>
      <c r="DF8" s="64">
        <v>23.9</v>
      </c>
      <c r="DG8" s="65">
        <v>25.8</v>
      </c>
      <c r="DH8" s="66">
        <f>+'[1]2014'!H6</f>
        <v>17.600000000000001</v>
      </c>
      <c r="DI8" s="66">
        <f>+'[1]2015'!H6</f>
        <v>15.693967631191761</v>
      </c>
      <c r="DJ8" s="66">
        <v>24.781341107871722</v>
      </c>
      <c r="DK8" s="66">
        <v>15.770609318996415</v>
      </c>
      <c r="DL8" s="66">
        <v>25.118483412322274</v>
      </c>
      <c r="DM8" s="68">
        <v>23.097112860892388</v>
      </c>
      <c r="DN8" s="68">
        <v>21.09704641350211</v>
      </c>
      <c r="DO8" s="68">
        <v>19.442984760903837</v>
      </c>
      <c r="DP8" s="68">
        <v>25.054466230936818</v>
      </c>
      <c r="DQ8" s="69">
        <v>23.661971830985916</v>
      </c>
      <c r="DR8" s="69">
        <v>16</v>
      </c>
      <c r="DS8" s="69">
        <v>21.237864077669904</v>
      </c>
      <c r="DT8" s="69">
        <v>22.181146025878004</v>
      </c>
      <c r="DU8" s="69">
        <v>19.935691318327972</v>
      </c>
      <c r="DV8" s="70">
        <v>22.9</v>
      </c>
      <c r="DW8" s="63">
        <v>21.7</v>
      </c>
      <c r="DX8" s="62">
        <v>19.7</v>
      </c>
      <c r="DY8" s="64">
        <v>21.2</v>
      </c>
      <c r="DZ8" s="65">
        <v>21.7</v>
      </c>
      <c r="EA8" s="66">
        <f>+'[1]2014'!I6</f>
        <v>24.9</v>
      </c>
      <c r="EB8" s="66">
        <f>+'[1]2015'!I6</f>
        <v>26.819923371647512</v>
      </c>
      <c r="EC8" s="66">
        <v>23.611997447351627</v>
      </c>
      <c r="ED8" s="66">
        <v>26.624405705229794</v>
      </c>
      <c r="EE8" s="66">
        <v>20.735155513666353</v>
      </c>
      <c r="EF8" s="73">
        <v>25.147928994082839</v>
      </c>
      <c r="EG8" s="73">
        <v>26.302729528535981</v>
      </c>
      <c r="EH8" s="73">
        <v>24.18558736426456</v>
      </c>
      <c r="EI8" s="73">
        <v>21.088769004413926</v>
      </c>
      <c r="EJ8" s="74">
        <v>20.693222969477496</v>
      </c>
      <c r="EK8" s="74">
        <v>20</v>
      </c>
      <c r="EL8" s="74">
        <v>19.771071800208116</v>
      </c>
      <c r="EM8" s="74">
        <v>23.995826812728222</v>
      </c>
      <c r="EN8" s="74">
        <v>23.385300668151448</v>
      </c>
      <c r="EO8" s="70">
        <v>17.600000000000001</v>
      </c>
      <c r="EP8" s="63">
        <v>20.6</v>
      </c>
      <c r="EQ8" s="62">
        <v>27.4</v>
      </c>
      <c r="ER8" s="64">
        <v>25</v>
      </c>
      <c r="ES8" s="65">
        <v>21.9</v>
      </c>
      <c r="ET8" s="66">
        <f>+'[1]2014'!J6</f>
        <v>21.4</v>
      </c>
      <c r="EU8" s="66">
        <f>+'[1]2015'!J6</f>
        <v>24.351508734780307</v>
      </c>
      <c r="EV8" s="66">
        <v>19.88487702773417</v>
      </c>
      <c r="EW8" s="66">
        <v>16.764033528067056</v>
      </c>
      <c r="EX8" s="66">
        <v>19.607843137254903</v>
      </c>
      <c r="EY8" s="75">
        <v>29.66432474629196</v>
      </c>
      <c r="EZ8" s="75">
        <v>27.480916030534349</v>
      </c>
      <c r="FA8" s="75">
        <v>25.056947608200456</v>
      </c>
      <c r="FB8" s="75">
        <v>18.939393939393941</v>
      </c>
      <c r="FC8" s="76">
        <v>22.590361445783131</v>
      </c>
      <c r="FD8" s="69">
        <v>16</v>
      </c>
      <c r="FE8" s="69">
        <v>19.215987701767869</v>
      </c>
      <c r="FF8" s="69">
        <v>21.172638436482085</v>
      </c>
      <c r="FG8" s="69">
        <v>25.683512841756421</v>
      </c>
      <c r="FH8" s="70">
        <v>19.7</v>
      </c>
      <c r="FI8" s="63">
        <v>27.7</v>
      </c>
      <c r="FJ8" s="62">
        <v>30.5</v>
      </c>
      <c r="FK8" s="64">
        <v>26.1</v>
      </c>
      <c r="FL8" s="65">
        <v>28.1</v>
      </c>
      <c r="FM8" s="66">
        <f>+'[1]2014'!K6</f>
        <v>27.1</v>
      </c>
      <c r="FN8" s="66">
        <f>+'[1]2015'!K6</f>
        <v>23.993808049535602</v>
      </c>
      <c r="FO8" s="66">
        <v>36.103798420458816</v>
      </c>
      <c r="FP8" s="66">
        <v>16.745540589734254</v>
      </c>
      <c r="FQ8" s="66">
        <v>21.754894851341554</v>
      </c>
      <c r="FR8" s="73">
        <v>17.331022530329289</v>
      </c>
      <c r="FS8" s="73">
        <v>15.332197614991482</v>
      </c>
      <c r="FT8" s="73">
        <v>21.650087770626097</v>
      </c>
      <c r="FU8" s="73">
        <v>14.898688915375448</v>
      </c>
      <c r="FV8" s="74">
        <v>19.218846869187846</v>
      </c>
      <c r="FW8" s="74">
        <v>18</v>
      </c>
      <c r="FX8" s="77">
        <v>19.35483870967742</v>
      </c>
      <c r="FY8" s="77">
        <v>20.915032679738562</v>
      </c>
      <c r="FZ8" s="77">
        <v>14.725568942436411</v>
      </c>
      <c r="GA8" s="70">
        <v>23.3</v>
      </c>
      <c r="GB8" s="63">
        <v>20.100000000000001</v>
      </c>
      <c r="GC8" s="62">
        <v>22</v>
      </c>
      <c r="GD8" s="64">
        <v>22.8</v>
      </c>
      <c r="GE8" s="65">
        <v>20.6</v>
      </c>
      <c r="GF8" s="66">
        <f>+'[1]2014'!L6</f>
        <v>23.9</v>
      </c>
      <c r="GG8" s="66">
        <f>+'[1]2015'!L6</f>
        <v>26.554856743535989</v>
      </c>
      <c r="GH8" s="66">
        <v>16.523235800344235</v>
      </c>
      <c r="GI8" s="66">
        <v>12.228260869565217</v>
      </c>
      <c r="GJ8" s="67">
        <v>19.647696476964768</v>
      </c>
      <c r="GK8" s="73">
        <v>23.795359904818557</v>
      </c>
      <c r="GL8" s="73">
        <v>30.62200956937799</v>
      </c>
      <c r="GM8" s="73">
        <v>23.27064073956009</v>
      </c>
      <c r="GN8" s="73">
        <v>20.192307692307693</v>
      </c>
      <c r="GO8" s="74">
        <v>19.206145966709347</v>
      </c>
      <c r="GP8" s="74">
        <v>21</v>
      </c>
      <c r="GQ8" s="77">
        <v>20.441271901362754</v>
      </c>
      <c r="GR8" s="77">
        <v>22.286821705426359</v>
      </c>
      <c r="GS8" s="77">
        <v>23.809523809523807</v>
      </c>
      <c r="GT8" s="70">
        <v>26.5</v>
      </c>
      <c r="GU8" s="63">
        <v>19.399999999999999</v>
      </c>
      <c r="GV8" s="62">
        <v>21.1</v>
      </c>
      <c r="GW8" s="64">
        <v>25.9</v>
      </c>
      <c r="GX8" s="65">
        <v>20.3</v>
      </c>
      <c r="GY8" s="66">
        <f>+'[1]2014'!M6</f>
        <v>18</v>
      </c>
      <c r="GZ8" s="66">
        <f>+'[1]2015'!M6</f>
        <v>20.712209302325579</v>
      </c>
      <c r="HA8" s="66">
        <v>21.429826102230809</v>
      </c>
      <c r="HB8" s="66">
        <v>16.040955631399317</v>
      </c>
      <c r="HC8" s="67">
        <v>14.850630288378518</v>
      </c>
      <c r="HD8" s="68">
        <v>20.348837209302328</v>
      </c>
      <c r="HE8" s="68">
        <v>31.966224366706875</v>
      </c>
      <c r="HF8" s="68">
        <v>23.052959501557634</v>
      </c>
      <c r="HG8" s="68">
        <v>19.732654360280076</v>
      </c>
      <c r="HH8" s="69">
        <v>29.715762273901806</v>
      </c>
      <c r="HI8" s="69">
        <v>26</v>
      </c>
      <c r="HJ8" s="69">
        <v>21.902806297056809</v>
      </c>
      <c r="HK8" s="69">
        <v>26.584867075664622</v>
      </c>
      <c r="HL8" s="69">
        <v>23.004059539918806</v>
      </c>
      <c r="HM8" s="62">
        <v>25.5</v>
      </c>
      <c r="HN8" s="63">
        <v>40.1</v>
      </c>
      <c r="HO8" s="62">
        <v>22.8</v>
      </c>
      <c r="HP8" s="64">
        <v>26.4</v>
      </c>
      <c r="HQ8" s="65">
        <v>22</v>
      </c>
      <c r="HR8" s="66">
        <f>+'[1]2014'!N6</f>
        <v>24.8</v>
      </c>
      <c r="HS8" s="66">
        <f>+'[1]2015'!N6</f>
        <v>19.762845849802371</v>
      </c>
      <c r="HT8" s="66">
        <v>23.979261179520414</v>
      </c>
      <c r="HU8" s="66">
        <v>22.285896211397645</v>
      </c>
      <c r="HV8" s="67">
        <v>18.631545133311917</v>
      </c>
      <c r="HW8" s="68">
        <v>22.245762711864405</v>
      </c>
      <c r="HX8" s="68">
        <v>22.246941045606231</v>
      </c>
      <c r="HY8" s="68">
        <v>24.847094801223239</v>
      </c>
      <c r="HZ8" s="68">
        <v>19.062142584826535</v>
      </c>
      <c r="IA8" s="69">
        <v>15.67398119122257</v>
      </c>
      <c r="IB8" s="69">
        <v>18</v>
      </c>
      <c r="IC8" s="69">
        <v>23.284313725490197</v>
      </c>
      <c r="ID8" s="69">
        <v>28.655710071639277</v>
      </c>
      <c r="IE8" s="69">
        <v>17.241379310344826</v>
      </c>
      <c r="IF8" s="62">
        <v>27.1</v>
      </c>
      <c r="IG8" s="63">
        <v>18.5</v>
      </c>
      <c r="IH8" s="62">
        <v>22.1</v>
      </c>
      <c r="II8" s="64">
        <v>20</v>
      </c>
      <c r="IJ8" s="65">
        <v>19.2</v>
      </c>
      <c r="IK8" s="66">
        <f>+'[1]2014'!O6</f>
        <v>23.4</v>
      </c>
      <c r="IL8" s="66">
        <f>+'[1]2015'!O6</f>
        <v>17.094017094017097</v>
      </c>
      <c r="IM8" s="66">
        <v>23.864350010466818</v>
      </c>
      <c r="IN8" s="66">
        <v>20.768431983385256</v>
      </c>
      <c r="IO8" s="67">
        <v>19.929416649366825</v>
      </c>
      <c r="IP8" s="75">
        <v>20.940404592673595</v>
      </c>
      <c r="IQ8" s="75">
        <v>21.06603391399965</v>
      </c>
      <c r="IR8" s="75">
        <v>18.091386095321379</v>
      </c>
      <c r="IS8" s="73">
        <v>16.250134077013836</v>
      </c>
      <c r="IT8" s="74">
        <v>19.491298527443107</v>
      </c>
      <c r="IU8" s="77">
        <v>19</v>
      </c>
      <c r="IV8" s="77">
        <v>19.592797217106607</v>
      </c>
      <c r="IW8" s="77">
        <v>23.089465102824384</v>
      </c>
      <c r="IX8" s="77">
        <v>23.327132874164196</v>
      </c>
      <c r="IY8" s="70">
        <v>25.6</v>
      </c>
      <c r="IZ8" s="63">
        <v>23</v>
      </c>
      <c r="JA8" s="62">
        <v>27.4</v>
      </c>
      <c r="JB8" s="64">
        <v>27.2</v>
      </c>
      <c r="JC8" s="65">
        <v>27.6</v>
      </c>
      <c r="JD8" s="66">
        <f>+'[1]2014'!P6</f>
        <v>27.9</v>
      </c>
      <c r="JE8" s="66">
        <f>+'[1]2015'!P6</f>
        <v>27.553792419473073</v>
      </c>
      <c r="JF8" s="66">
        <v>23.238095238095237</v>
      </c>
      <c r="JG8" s="66">
        <v>21.789437037947206</v>
      </c>
      <c r="JH8" s="67">
        <v>23.858050593454021</v>
      </c>
      <c r="JI8" s="75">
        <v>17.86365293474298</v>
      </c>
      <c r="JJ8" s="75">
        <v>19.99040460578922</v>
      </c>
      <c r="JK8" s="75">
        <v>18.709773985930248</v>
      </c>
      <c r="JL8" s="75">
        <v>18.278965129358831</v>
      </c>
      <c r="JM8" s="76">
        <v>19.193610717506122</v>
      </c>
      <c r="JN8" s="69">
        <v>20</v>
      </c>
      <c r="JO8" s="69">
        <v>22.245214692188309</v>
      </c>
      <c r="JP8" s="69">
        <v>25.693311582381728</v>
      </c>
      <c r="JQ8" s="69">
        <v>24.290795523553395</v>
      </c>
      <c r="JR8" s="70">
        <v>23.9</v>
      </c>
      <c r="JS8" s="63">
        <v>24.9</v>
      </c>
      <c r="JT8" s="62">
        <v>25.5</v>
      </c>
      <c r="JU8" s="64">
        <v>28.6</v>
      </c>
      <c r="JV8" s="65">
        <v>27.4</v>
      </c>
      <c r="JW8" s="78">
        <f>+'[1]2014'!Q6</f>
        <v>28.4</v>
      </c>
      <c r="JX8" s="78">
        <f>+'[1]2015'!Q6</f>
        <v>29.677748057572284</v>
      </c>
      <c r="JY8" s="78">
        <v>23.418921766352607</v>
      </c>
      <c r="JZ8" s="61">
        <v>20.413870246085011</v>
      </c>
      <c r="KA8" s="56">
        <v>25.449947539748727</v>
      </c>
    </row>
    <row r="9" spans="1:287" ht="18.75" customHeight="1" x14ac:dyDescent="0.2">
      <c r="A9" s="39" t="s">
        <v>20</v>
      </c>
      <c r="B9" s="40" t="s">
        <v>18</v>
      </c>
      <c r="C9" s="79">
        <f>320/C7*1000</f>
        <v>6.3272367770637663</v>
      </c>
      <c r="D9" s="79">
        <f>323/D7*1000</f>
        <v>6.4971637768033146</v>
      </c>
      <c r="E9" s="79">
        <f>298/E7*1000</f>
        <v>5.8512831589074992</v>
      </c>
      <c r="F9" s="79">
        <f>292/F7*1000</f>
        <v>5.6625361180599993</v>
      </c>
      <c r="G9" s="79">
        <f>316/G7*1000</f>
        <v>6.1143144615146472</v>
      </c>
      <c r="H9" s="80">
        <v>6.8</v>
      </c>
      <c r="I9" s="80">
        <v>6.5</v>
      </c>
      <c r="J9" s="79">
        <v>5.2067781427291697</v>
      </c>
      <c r="K9" s="79">
        <v>5.5897048779611103</v>
      </c>
      <c r="L9" s="80">
        <v>5</v>
      </c>
      <c r="M9" s="81">
        <v>6</v>
      </c>
      <c r="N9" s="81">
        <v>7</v>
      </c>
      <c r="O9" s="81">
        <v>6.1</v>
      </c>
      <c r="P9" s="44">
        <v>6.1</v>
      </c>
      <c r="Q9" s="44">
        <f>+'[1]2014'!R7</f>
        <v>6.1</v>
      </c>
      <c r="R9" s="45">
        <v>5.5445544554455397</v>
      </c>
      <c r="S9" s="45">
        <v>6.0278576438939035</v>
      </c>
      <c r="T9" s="45">
        <v>5.3</v>
      </c>
      <c r="U9" s="46">
        <v>5.9</v>
      </c>
      <c r="V9" s="82">
        <v>6.3455436977213697</v>
      </c>
      <c r="W9" s="82">
        <v>7.5872534142640404</v>
      </c>
      <c r="X9" s="82">
        <v>5.1963048498845303</v>
      </c>
      <c r="Y9" s="82">
        <v>5.9743954480796599</v>
      </c>
      <c r="Z9" s="83">
        <v>5.2724077328646803</v>
      </c>
      <c r="AA9" s="84">
        <v>5</v>
      </c>
      <c r="AB9" s="83">
        <v>6.5978198508319004</v>
      </c>
      <c r="AC9" s="83">
        <v>4.7091412742382301</v>
      </c>
      <c r="AD9" s="83">
        <v>7.0106561974200803</v>
      </c>
      <c r="AE9" s="49">
        <v>6</v>
      </c>
      <c r="AF9" s="51">
        <v>6</v>
      </c>
      <c r="AG9" s="52">
        <v>8.1</v>
      </c>
      <c r="AH9" s="52">
        <v>8.1</v>
      </c>
      <c r="AI9" s="52">
        <v>9.5</v>
      </c>
      <c r="AJ9" s="53">
        <f>+'[1]2014'!D7</f>
        <v>9.4</v>
      </c>
      <c r="AK9" s="54">
        <v>4.4296788482835003</v>
      </c>
      <c r="AL9" s="55">
        <v>5.4421768707482991</v>
      </c>
      <c r="AM9" s="55">
        <v>6.3584580739170748</v>
      </c>
      <c r="AN9" s="56">
        <v>8.4466147551801516</v>
      </c>
      <c r="AO9" s="82">
        <v>3.8784744667097599</v>
      </c>
      <c r="AP9" s="82">
        <v>4.3859649122807003</v>
      </c>
      <c r="AQ9" s="82">
        <v>7.6335877862595396</v>
      </c>
      <c r="AR9" s="82">
        <v>4.3559427504667099</v>
      </c>
      <c r="AS9" s="83">
        <v>3.1446540880503102</v>
      </c>
      <c r="AT9" s="83">
        <v>6</v>
      </c>
      <c r="AU9" s="83">
        <v>9.1420534458509106</v>
      </c>
      <c r="AV9" s="83">
        <v>8.0704328686720501</v>
      </c>
      <c r="AW9" s="83">
        <v>8.4162203519510292</v>
      </c>
      <c r="AX9" s="48">
        <v>4</v>
      </c>
      <c r="AY9" s="58">
        <v>11</v>
      </c>
      <c r="AZ9" s="58">
        <v>8.5</v>
      </c>
      <c r="BA9" s="58">
        <v>6.2</v>
      </c>
      <c r="BB9" s="58">
        <v>7.8</v>
      </c>
      <c r="BC9" s="59">
        <f>+'[1]2014'!E7</f>
        <v>9.3000000000000007</v>
      </c>
      <c r="BD9" s="59">
        <f>+'[1]2015'!E7</f>
        <v>10.301109350237718</v>
      </c>
      <c r="BE9" s="60">
        <v>8.6071987480438192</v>
      </c>
      <c r="BF9" s="61">
        <v>6.8676077832888209</v>
      </c>
      <c r="BG9" s="56">
        <v>11.164867882396726</v>
      </c>
      <c r="BH9" s="82">
        <v>3.0017152658662098</v>
      </c>
      <c r="BI9" s="82">
        <v>7.51252086811352</v>
      </c>
      <c r="BJ9" s="82">
        <v>8.2815734989648</v>
      </c>
      <c r="BK9" s="82">
        <v>9.1248444628784693</v>
      </c>
      <c r="BL9" s="83">
        <v>5.4553084347461196</v>
      </c>
      <c r="BM9" s="83">
        <v>5</v>
      </c>
      <c r="BN9" s="83">
        <v>7.2609923356191999</v>
      </c>
      <c r="BO9" s="83">
        <v>4.2901716068642699</v>
      </c>
      <c r="BP9" s="83">
        <v>5.6315366049879296</v>
      </c>
      <c r="BQ9" s="70">
        <v>6.3</v>
      </c>
      <c r="BR9" s="70">
        <v>6</v>
      </c>
      <c r="BS9" s="70">
        <v>4.5999999999999996</v>
      </c>
      <c r="BT9" s="85">
        <v>5.8</v>
      </c>
      <c r="BU9" s="86">
        <v>7.2</v>
      </c>
      <c r="BV9" s="66">
        <f>+'[1]2014'!F7</f>
        <v>4.9000000000000004</v>
      </c>
      <c r="BW9" s="66">
        <f>+'[1]2015'!F7</f>
        <v>5.9701492537313436</v>
      </c>
      <c r="BX9" s="66">
        <v>6.2707488011803765</v>
      </c>
      <c r="BY9" s="66">
        <v>8.377344745947914</v>
      </c>
      <c r="BZ9" s="67">
        <v>8.8589652728561301</v>
      </c>
      <c r="CA9" s="75">
        <v>5.8108821975699954</v>
      </c>
      <c r="CB9" s="75">
        <v>5.8479532163742682</v>
      </c>
      <c r="CC9" s="75">
        <v>12.637362637362637</v>
      </c>
      <c r="CD9" s="75">
        <v>7.0767555797495918</v>
      </c>
      <c r="CE9" s="76">
        <v>9.3767236624379482</v>
      </c>
      <c r="CF9" s="76">
        <v>5</v>
      </c>
      <c r="CG9" s="76">
        <v>4.6162723600692441</v>
      </c>
      <c r="CH9" s="76">
        <v>4.0392383150605884</v>
      </c>
      <c r="CI9" s="76">
        <v>5.6561085972850673</v>
      </c>
      <c r="CJ9" s="74">
        <v>5</v>
      </c>
      <c r="CK9" s="70">
        <v>6</v>
      </c>
      <c r="CL9" s="70">
        <v>7.2</v>
      </c>
      <c r="CM9" s="85">
        <v>8.6999999999999993</v>
      </c>
      <c r="CN9" s="86">
        <v>7</v>
      </c>
      <c r="CO9" s="66">
        <f>+'[1]2014'!G7</f>
        <v>4.8</v>
      </c>
      <c r="CP9" s="66">
        <f>+'[1]2015'!G7</f>
        <v>5.9427336574824423</v>
      </c>
      <c r="CQ9" s="66">
        <v>9.0909090909090917</v>
      </c>
      <c r="CR9" s="66">
        <v>3.7214247740563531</v>
      </c>
      <c r="CS9" s="71">
        <v>7.0024239159709127</v>
      </c>
      <c r="CT9" s="75">
        <v>7.0344316919659384</v>
      </c>
      <c r="CU9" s="75">
        <v>4.3273013375295051</v>
      </c>
      <c r="CV9" s="75">
        <v>4.2229729729729728</v>
      </c>
      <c r="CW9" s="75">
        <v>12.433392539964476</v>
      </c>
      <c r="CX9" s="76">
        <v>10.133578995854444</v>
      </c>
      <c r="CY9" s="76">
        <v>12</v>
      </c>
      <c r="CZ9" s="76">
        <v>15.364354697102721</v>
      </c>
      <c r="DA9" s="76">
        <v>6.6401062416998675</v>
      </c>
      <c r="DB9" s="76">
        <v>9.0130689499774679</v>
      </c>
      <c r="DC9" s="74">
        <v>5</v>
      </c>
      <c r="DD9" s="70">
        <v>11</v>
      </c>
      <c r="DE9" s="70">
        <v>8.9</v>
      </c>
      <c r="DF9" s="85">
        <v>7.5</v>
      </c>
      <c r="DG9" s="86">
        <v>3.8</v>
      </c>
      <c r="DH9" s="66">
        <f>+'[1]2014'!H7</f>
        <v>6.2</v>
      </c>
      <c r="DI9" s="66">
        <f>+'[1]2015'!H7</f>
        <v>4.4139283962726825</v>
      </c>
      <c r="DJ9" s="66">
        <v>9.2322643343051514</v>
      </c>
      <c r="DK9" s="66">
        <v>4.7789725209080043</v>
      </c>
      <c r="DL9" s="66">
        <v>5.6872037914691944</v>
      </c>
      <c r="DM9" s="75">
        <v>5.2493438320209975</v>
      </c>
      <c r="DN9" s="75">
        <v>7.9113924050632916</v>
      </c>
      <c r="DO9" s="75">
        <v>6.3058328954282716</v>
      </c>
      <c r="DP9" s="75">
        <v>5.9912854030501084</v>
      </c>
      <c r="DQ9" s="76">
        <v>8.4507042253521121</v>
      </c>
      <c r="DR9" s="76">
        <v>5</v>
      </c>
      <c r="DS9" s="76">
        <v>9.7087378640776691</v>
      </c>
      <c r="DT9" s="76">
        <v>6.7775723967960566</v>
      </c>
      <c r="DU9" s="76">
        <v>9.0032154340836001</v>
      </c>
      <c r="DV9" s="74">
        <v>8</v>
      </c>
      <c r="DW9" s="70">
        <v>7</v>
      </c>
      <c r="DX9" s="70">
        <v>7.9</v>
      </c>
      <c r="DY9" s="85">
        <v>3.2</v>
      </c>
      <c r="DZ9" s="86">
        <v>3.8</v>
      </c>
      <c r="EA9" s="66">
        <f>+'[1]2014'!I7</f>
        <v>9</v>
      </c>
      <c r="EB9" s="66">
        <f>+'[1]2015'!I7</f>
        <v>4.4699872286079181</v>
      </c>
      <c r="EC9" s="66">
        <v>4.4671346522016595</v>
      </c>
      <c r="ED9" s="66">
        <v>4.4374009508716323</v>
      </c>
      <c r="EE9" s="66">
        <v>4.3983663210807418</v>
      </c>
      <c r="EF9" s="75">
        <v>6.4102564102564097</v>
      </c>
      <c r="EG9" s="75">
        <v>4.4665012406947895</v>
      </c>
      <c r="EH9" s="75">
        <v>8.3909180651530111</v>
      </c>
      <c r="EI9" s="75">
        <v>4.9043648847474248</v>
      </c>
      <c r="EJ9" s="76">
        <v>6.2079668908432488</v>
      </c>
      <c r="EK9" s="76">
        <v>7</v>
      </c>
      <c r="EL9" s="76">
        <v>6.7637877211238298</v>
      </c>
      <c r="EM9" s="76">
        <v>2.0865936358894106</v>
      </c>
      <c r="EN9" s="76">
        <v>3.3407572383073498</v>
      </c>
      <c r="EO9" s="76">
        <v>4</v>
      </c>
      <c r="EP9" s="70">
        <v>7</v>
      </c>
      <c r="EQ9" s="70">
        <v>5.3</v>
      </c>
      <c r="ER9" s="85">
        <v>3.7</v>
      </c>
      <c r="ES9" s="86">
        <v>4.7</v>
      </c>
      <c r="ET9" s="66">
        <f>+'[1]2014'!J7</f>
        <v>4.7</v>
      </c>
      <c r="EU9" s="66">
        <f>+'[1]2015'!J7</f>
        <v>6.3525674960296454</v>
      </c>
      <c r="EV9" s="66">
        <v>6.2794348508634226</v>
      </c>
      <c r="EW9" s="66">
        <v>5.0800101600203202</v>
      </c>
      <c r="EX9" s="66">
        <v>6.8627450980392153</v>
      </c>
      <c r="EY9" s="75">
        <v>4.6838407494145198</v>
      </c>
      <c r="EZ9" s="75">
        <v>8.3969465648854964</v>
      </c>
      <c r="FA9" s="75">
        <v>4.5558086560364464</v>
      </c>
      <c r="FB9" s="75">
        <v>4.545454545454545</v>
      </c>
      <c r="FC9" s="76">
        <v>9.0361445783132535</v>
      </c>
      <c r="FD9" s="76">
        <v>9</v>
      </c>
      <c r="FE9" s="76">
        <v>9.9923136049192927</v>
      </c>
      <c r="FF9" s="76">
        <v>4.885993485342019</v>
      </c>
      <c r="FG9" s="76">
        <v>6.6280033140016563</v>
      </c>
      <c r="FH9" s="74">
        <v>7</v>
      </c>
      <c r="FI9" s="70">
        <v>7</v>
      </c>
      <c r="FJ9" s="70">
        <v>4.0999999999999996</v>
      </c>
      <c r="FK9" s="85">
        <v>7.6</v>
      </c>
      <c r="FL9" s="86">
        <v>2.5</v>
      </c>
      <c r="FM9" s="66">
        <f>+'[1]2014'!K7</f>
        <v>5.6</v>
      </c>
      <c r="FN9" s="66">
        <f>+'[1]2015'!K7</f>
        <v>4.6439628482972131</v>
      </c>
      <c r="FO9" s="66">
        <v>4.5129748025573519</v>
      </c>
      <c r="FP9" s="66">
        <v>7.2806698216235892</v>
      </c>
      <c r="FQ9" s="66">
        <v>7.2516316171138513</v>
      </c>
      <c r="FR9" s="75">
        <v>6.3547082611207397</v>
      </c>
      <c r="FS9" s="75">
        <v>5.1107325383304936</v>
      </c>
      <c r="FT9" s="75">
        <v>6.436512580456407</v>
      </c>
      <c r="FU9" s="75">
        <v>7.1513706793802143</v>
      </c>
      <c r="FV9" s="76">
        <v>5.5796652200867944</v>
      </c>
      <c r="FW9" s="76">
        <v>6</v>
      </c>
      <c r="FX9" s="76">
        <v>3.225806451612903</v>
      </c>
      <c r="FY9" s="76">
        <v>3.9215686274509802</v>
      </c>
      <c r="FZ9" s="76">
        <v>10.040160642570282</v>
      </c>
      <c r="GA9" s="74">
        <v>6</v>
      </c>
      <c r="GB9" s="70">
        <v>8</v>
      </c>
      <c r="GC9" s="70">
        <v>7.1</v>
      </c>
      <c r="GD9" s="85">
        <v>5.2</v>
      </c>
      <c r="GE9" s="86">
        <v>5.3</v>
      </c>
      <c r="GF9" s="66">
        <f>+'[1]2014'!L7</f>
        <v>8.9</v>
      </c>
      <c r="GG9" s="66">
        <f>+'[1]2015'!L7</f>
        <v>5.5904961565338924</v>
      </c>
      <c r="GH9" s="66">
        <v>9.6385542168674707</v>
      </c>
      <c r="GI9" s="66">
        <v>6.1141304347826093</v>
      </c>
      <c r="GJ9" s="67">
        <v>13.550135501355014</v>
      </c>
      <c r="GK9" s="73">
        <v>8.3283759666864956</v>
      </c>
      <c r="GL9" s="73">
        <v>5.741626794258373</v>
      </c>
      <c r="GM9" s="73">
        <v>7.3318457124641379</v>
      </c>
      <c r="GN9" s="73">
        <v>5.7692307692307692</v>
      </c>
      <c r="GO9" s="74">
        <v>4.4814340588988477</v>
      </c>
      <c r="GP9" s="74">
        <v>4</v>
      </c>
      <c r="GQ9" s="74">
        <v>5.1914341336794285</v>
      </c>
      <c r="GR9" s="74">
        <v>4.8449612403100772</v>
      </c>
      <c r="GS9" s="74">
        <v>5.2910052910052912</v>
      </c>
      <c r="GT9" s="74">
        <v>5</v>
      </c>
      <c r="GU9" s="70">
        <v>5</v>
      </c>
      <c r="GV9" s="70">
        <v>4.5</v>
      </c>
      <c r="GW9" s="85">
        <v>7.5</v>
      </c>
      <c r="GX9" s="86">
        <v>4.3</v>
      </c>
      <c r="GY9" s="66">
        <f>+'[1]2014'!M7</f>
        <v>5.8</v>
      </c>
      <c r="GZ9" s="66">
        <f>+'[1]2015'!M7</f>
        <v>6.1773255813953485</v>
      </c>
      <c r="HA9" s="66">
        <v>3.8643948708940803</v>
      </c>
      <c r="HB9" s="66">
        <v>6.1433447098976108</v>
      </c>
      <c r="HC9" s="67">
        <v>5.1804524261785527</v>
      </c>
      <c r="HD9" s="75">
        <v>8.1395348837209305</v>
      </c>
      <c r="HE9" s="75">
        <v>3.0156815440289506</v>
      </c>
      <c r="HF9" s="75">
        <v>3.7383177570093458</v>
      </c>
      <c r="HG9" s="75">
        <v>6.3653723742838961</v>
      </c>
      <c r="HH9" s="76">
        <v>5.8139534883720927</v>
      </c>
      <c r="HI9" s="76">
        <v>3</v>
      </c>
      <c r="HJ9" s="76">
        <v>8.2135523613963048</v>
      </c>
      <c r="HK9" s="76">
        <v>6.1349693251533743</v>
      </c>
      <c r="HL9" s="76">
        <v>6.7658998646820026</v>
      </c>
      <c r="HM9" s="87">
        <v>4</v>
      </c>
      <c r="HN9" s="70">
        <v>9</v>
      </c>
      <c r="HO9" s="70">
        <v>7</v>
      </c>
      <c r="HP9" s="85">
        <v>7.5</v>
      </c>
      <c r="HQ9" s="86">
        <v>8.1999999999999993</v>
      </c>
      <c r="HR9" s="66">
        <f>+'[1]2014'!N7</f>
        <v>5.7</v>
      </c>
      <c r="HS9" s="66">
        <f>+'[1]2015'!N7</f>
        <v>7.2463768115942031</v>
      </c>
      <c r="HT9" s="66">
        <v>6.4808813998703823</v>
      </c>
      <c r="HU9" s="66">
        <v>5.7306590257879657</v>
      </c>
      <c r="HV9" s="67">
        <v>7.0671378091872787</v>
      </c>
      <c r="HW9" s="75">
        <v>2.8248587570621471</v>
      </c>
      <c r="HX9" s="75">
        <v>7.7864293659621797</v>
      </c>
      <c r="HY9" s="75">
        <v>4.5871559633027523</v>
      </c>
      <c r="HZ9" s="75">
        <v>2.6686999618757148</v>
      </c>
      <c r="IA9" s="76">
        <v>3.5266457680250785</v>
      </c>
      <c r="IB9" s="76">
        <v>7</v>
      </c>
      <c r="IC9" s="76">
        <v>4.0849673202614385</v>
      </c>
      <c r="ID9" s="76">
        <v>4.2140750105351872</v>
      </c>
      <c r="IE9" s="76">
        <v>6.0344827586206895</v>
      </c>
      <c r="IF9" s="76">
        <v>3</v>
      </c>
      <c r="IG9" s="70">
        <v>4</v>
      </c>
      <c r="IH9" s="70">
        <v>5.8</v>
      </c>
      <c r="II9" s="85">
        <v>4.5</v>
      </c>
      <c r="IJ9" s="86">
        <v>6.5</v>
      </c>
      <c r="IK9" s="66">
        <f>+'[1]2014'!O7</f>
        <v>5.0999999999999996</v>
      </c>
      <c r="IL9" s="66">
        <f>+'[1]2015'!O7</f>
        <v>6.8376068376068373</v>
      </c>
      <c r="IM9" s="66">
        <v>5.0240736864140674</v>
      </c>
      <c r="IN9" s="66">
        <v>4.9844236760124616</v>
      </c>
      <c r="IO9" s="67">
        <v>4.567157982146564</v>
      </c>
      <c r="IP9" s="75">
        <v>7.6544559868780748</v>
      </c>
      <c r="IQ9" s="75">
        <v>8.1601944556976687</v>
      </c>
      <c r="IR9" s="75">
        <v>6.0122431132487977</v>
      </c>
      <c r="IS9" s="73">
        <v>5.7921269977475056</v>
      </c>
      <c r="IT9" s="74">
        <v>7.3360107095046851</v>
      </c>
      <c r="IU9" s="74">
        <v>9</v>
      </c>
      <c r="IV9" s="74">
        <v>7.2641702475956622</v>
      </c>
      <c r="IW9" s="74">
        <v>6.364066691211276</v>
      </c>
      <c r="IX9" s="74">
        <v>5.7815092252777642</v>
      </c>
      <c r="IY9" s="74">
        <v>6</v>
      </c>
      <c r="IZ9" s="70">
        <v>6</v>
      </c>
      <c r="JA9" s="62">
        <v>8.1</v>
      </c>
      <c r="JB9" s="64">
        <v>7.4</v>
      </c>
      <c r="JC9" s="65">
        <v>7.2</v>
      </c>
      <c r="JD9" s="66">
        <f>+'[1]2014'!P7</f>
        <v>6.6</v>
      </c>
      <c r="JE9" s="66">
        <f>+'[1]2015'!P7</f>
        <v>6.2955456858263981</v>
      </c>
      <c r="JF9" s="66">
        <v>6.9417989417989414</v>
      </c>
      <c r="JG9" s="66">
        <v>5.6111896131555774</v>
      </c>
      <c r="JH9" s="67">
        <v>5.5548895016584741</v>
      </c>
      <c r="JI9" s="75">
        <v>4.5570543200874951</v>
      </c>
      <c r="JJ9" s="75">
        <v>3.518311210618903</v>
      </c>
      <c r="JK9" s="75">
        <v>2.6942074539739562</v>
      </c>
      <c r="JL9" s="75">
        <v>2.6715410573678291</v>
      </c>
      <c r="JM9" s="76">
        <v>3.0915883034909184</v>
      </c>
      <c r="JN9" s="76">
        <v>5</v>
      </c>
      <c r="JO9" s="76">
        <v>2.586652871184687</v>
      </c>
      <c r="JP9" s="76">
        <v>3.6704730831973902</v>
      </c>
      <c r="JQ9" s="69">
        <v>2.8628437581330788</v>
      </c>
      <c r="JR9" s="74">
        <v>3</v>
      </c>
      <c r="JS9" s="70">
        <v>4</v>
      </c>
      <c r="JT9" s="62">
        <v>6.3</v>
      </c>
      <c r="JU9" s="64">
        <v>3.8</v>
      </c>
      <c r="JV9" s="65">
        <v>4.3</v>
      </c>
      <c r="JW9" s="78">
        <f>+'[1]2014'!Q7</f>
        <v>4.8</v>
      </c>
      <c r="JX9" s="78">
        <f>+'[1]2015'!Q7</f>
        <v>3.9485415870589735</v>
      </c>
      <c r="JY9" s="78">
        <v>4.2744047439872368</v>
      </c>
      <c r="JZ9" s="61">
        <v>4.1946308724832218</v>
      </c>
      <c r="KA9" s="56">
        <v>4.465847031287832</v>
      </c>
    </row>
    <row r="10" spans="1:287" ht="18.75" customHeight="1" x14ac:dyDescent="0.2">
      <c r="A10" s="39" t="s">
        <v>21</v>
      </c>
      <c r="B10" s="40" t="s">
        <v>18</v>
      </c>
      <c r="C10" s="79">
        <f t="shared" ref="C10:P10" si="1">+C8-C9</f>
        <v>15.699456253089433</v>
      </c>
      <c r="D10" s="79">
        <f t="shared" si="1"/>
        <v>15.830550750291685</v>
      </c>
      <c r="E10" s="79">
        <f t="shared" si="1"/>
        <v>13.5286379076754</v>
      </c>
      <c r="F10" s="79">
        <f t="shared" si="1"/>
        <v>12.352861326041801</v>
      </c>
      <c r="G10" s="79">
        <f t="shared" si="1"/>
        <v>14.163538562749151</v>
      </c>
      <c r="H10" s="80">
        <f t="shared" si="1"/>
        <v>12.7</v>
      </c>
      <c r="I10" s="80">
        <f t="shared" si="1"/>
        <v>14.100000000000001</v>
      </c>
      <c r="J10" s="79">
        <f t="shared" si="1"/>
        <v>18.06509405792773</v>
      </c>
      <c r="K10" s="79">
        <f t="shared" si="1"/>
        <v>17.398181099248688</v>
      </c>
      <c r="L10" s="80">
        <f t="shared" si="1"/>
        <v>19.899999999999999</v>
      </c>
      <c r="M10" s="80">
        <f t="shared" si="1"/>
        <v>16.899999999999999</v>
      </c>
      <c r="N10" s="80">
        <f t="shared" si="1"/>
        <v>17.5</v>
      </c>
      <c r="O10" s="80">
        <f t="shared" si="1"/>
        <v>20</v>
      </c>
      <c r="P10" s="80">
        <f t="shared" si="1"/>
        <v>19.5</v>
      </c>
      <c r="Q10" s="44">
        <f>+'[1]2014'!R8</f>
        <v>20.5</v>
      </c>
      <c r="R10" s="45">
        <v>20.8633663366337</v>
      </c>
      <c r="S10" s="45">
        <v>17.513161850290217</v>
      </c>
      <c r="T10" s="45">
        <v>15.3</v>
      </c>
      <c r="U10" s="46">
        <v>17.299999999999997</v>
      </c>
      <c r="V10" s="88">
        <f t="shared" ref="V10:AI10" si="2">+V8-V9</f>
        <v>16.440726853187229</v>
      </c>
      <c r="W10" s="88">
        <f t="shared" si="2"/>
        <v>12.443095599393061</v>
      </c>
      <c r="X10" s="88">
        <f t="shared" si="2"/>
        <v>10.68129330254037</v>
      </c>
      <c r="Y10" s="88">
        <f t="shared" si="2"/>
        <v>10.526315789473641</v>
      </c>
      <c r="Z10" s="88">
        <f t="shared" si="2"/>
        <v>17.281780902167519</v>
      </c>
      <c r="AA10" s="89">
        <f t="shared" si="2"/>
        <v>17</v>
      </c>
      <c r="AB10" s="88">
        <f t="shared" si="2"/>
        <v>15.2036718301779</v>
      </c>
      <c r="AC10" s="88">
        <f t="shared" si="2"/>
        <v>15.23545706371187</v>
      </c>
      <c r="AD10" s="88">
        <f t="shared" si="2"/>
        <v>17.10600112170502</v>
      </c>
      <c r="AE10" s="89">
        <f t="shared" si="2"/>
        <v>15.100000000000001</v>
      </c>
      <c r="AF10" s="89">
        <f t="shared" si="2"/>
        <v>12.3</v>
      </c>
      <c r="AG10" s="89">
        <f t="shared" si="2"/>
        <v>16.700000000000003</v>
      </c>
      <c r="AH10" s="89">
        <f t="shared" si="2"/>
        <v>11.799999999999999</v>
      </c>
      <c r="AI10" s="89">
        <f t="shared" si="2"/>
        <v>15.899999999999999</v>
      </c>
      <c r="AJ10" s="53">
        <f>+'[1]2014'!D8</f>
        <v>16.200000000000003</v>
      </c>
      <c r="AK10" s="54">
        <v>22.702104097452899</v>
      </c>
      <c r="AL10" s="55">
        <v>20.680272108843539</v>
      </c>
      <c r="AM10" s="55">
        <v>18.810438468671347</v>
      </c>
      <c r="AN10" s="56">
        <v>13.461792266068363</v>
      </c>
      <c r="AO10" s="88">
        <f t="shared" ref="AO10:BB10" si="3">+AO8-AO9</f>
        <v>16.806722689075638</v>
      </c>
      <c r="AP10" s="88">
        <f t="shared" si="3"/>
        <v>14.411027568922298</v>
      </c>
      <c r="AQ10" s="88">
        <f t="shared" si="3"/>
        <v>10.17811704834606</v>
      </c>
      <c r="AR10" s="88">
        <f t="shared" si="3"/>
        <v>15.556938394523989</v>
      </c>
      <c r="AS10" s="88">
        <f t="shared" si="3"/>
        <v>16.981132075471692</v>
      </c>
      <c r="AT10" s="88">
        <f t="shared" si="3"/>
        <v>12</v>
      </c>
      <c r="AU10" s="88">
        <f t="shared" si="3"/>
        <v>4.9226441631504887</v>
      </c>
      <c r="AV10" s="88">
        <f t="shared" si="3"/>
        <v>16.874541452677949</v>
      </c>
      <c r="AW10" s="88">
        <f t="shared" si="3"/>
        <v>4.5906656465187705</v>
      </c>
      <c r="AX10" s="88">
        <f t="shared" si="3"/>
        <v>27.4</v>
      </c>
      <c r="AY10" s="88">
        <f t="shared" si="3"/>
        <v>8.1999999999999993</v>
      </c>
      <c r="AZ10" s="88">
        <f t="shared" si="3"/>
        <v>13.899999999999999</v>
      </c>
      <c r="BA10" s="88">
        <f t="shared" si="3"/>
        <v>20.3</v>
      </c>
      <c r="BB10" s="88">
        <f t="shared" si="3"/>
        <v>17.8</v>
      </c>
      <c r="BC10" s="59">
        <f>+'[1]2014'!E8</f>
        <v>17.8</v>
      </c>
      <c r="BD10" s="59">
        <f>+'[1]2015'!E8</f>
        <v>11.09350237717908</v>
      </c>
      <c r="BE10" s="60">
        <v>16.431924882629104</v>
      </c>
      <c r="BF10" s="61">
        <v>12.972148035101107</v>
      </c>
      <c r="BG10" s="56">
        <v>14.8864905098623</v>
      </c>
      <c r="BH10" s="88">
        <f t="shared" ref="BH10:BP10" si="4">+BH8-BH9</f>
        <v>23.584905660377391</v>
      </c>
      <c r="BI10" s="88">
        <f t="shared" si="4"/>
        <v>10.016694490818082</v>
      </c>
      <c r="BJ10" s="88">
        <f t="shared" si="4"/>
        <v>12.836438923395399</v>
      </c>
      <c r="BK10" s="88">
        <f t="shared" si="4"/>
        <v>9.1248444628784302</v>
      </c>
      <c r="BL10" s="88">
        <f t="shared" si="4"/>
        <v>15.52664708350818</v>
      </c>
      <c r="BM10" s="88">
        <f t="shared" si="4"/>
        <v>20</v>
      </c>
      <c r="BN10" s="88">
        <f t="shared" si="4"/>
        <v>10.8914885034288</v>
      </c>
      <c r="BO10" s="88">
        <f t="shared" si="4"/>
        <v>15.990639625585029</v>
      </c>
      <c r="BP10" s="88">
        <f t="shared" si="4"/>
        <v>20.917135961383771</v>
      </c>
      <c r="BQ10" s="62">
        <f>27.8-6</f>
        <v>21.8</v>
      </c>
      <c r="BR10" s="90">
        <f t="shared" ref="BR10:ES10" si="5">+BR8-BR9</f>
        <v>14.600000000000001</v>
      </c>
      <c r="BS10" s="90">
        <f t="shared" si="5"/>
        <v>19.399999999999999</v>
      </c>
      <c r="BT10" s="90">
        <f t="shared" si="5"/>
        <v>21.8</v>
      </c>
      <c r="BU10" s="90">
        <f t="shared" si="5"/>
        <v>14.100000000000001</v>
      </c>
      <c r="BV10" s="66">
        <f>+'[1]2014'!F8</f>
        <v>28.1</v>
      </c>
      <c r="BW10" s="66">
        <f>+'[1]2015'!F8</f>
        <v>19.776119402985074</v>
      </c>
      <c r="BX10" s="66">
        <v>17.336776097381041</v>
      </c>
      <c r="BY10" s="66">
        <v>11.291203788016757</v>
      </c>
      <c r="BZ10" s="67">
        <v>14.174344436569809</v>
      </c>
      <c r="CA10" s="90">
        <f t="shared" si="5"/>
        <v>26.413100898045428</v>
      </c>
      <c r="CB10" s="90">
        <f t="shared" si="5"/>
        <v>19.670388091440724</v>
      </c>
      <c r="CC10" s="90">
        <f t="shared" si="5"/>
        <v>6.5934065934065966</v>
      </c>
      <c r="CD10" s="90">
        <f t="shared" si="5"/>
        <v>9.2542188350571593</v>
      </c>
      <c r="CE10" s="90">
        <f t="shared" si="5"/>
        <v>7.1704357418643117</v>
      </c>
      <c r="CF10" s="90">
        <f t="shared" si="5"/>
        <v>11</v>
      </c>
      <c r="CG10" s="90">
        <f t="shared" si="5"/>
        <v>15.00288517022504</v>
      </c>
      <c r="CH10" s="90">
        <f t="shared" si="5"/>
        <v>16.733987305251013</v>
      </c>
      <c r="CI10" s="90">
        <f t="shared" si="5"/>
        <v>19.796380090497735</v>
      </c>
      <c r="CJ10" s="90">
        <f t="shared" si="5"/>
        <v>24.2</v>
      </c>
      <c r="CK10" s="90">
        <f t="shared" si="5"/>
        <v>21.9</v>
      </c>
      <c r="CL10" s="90">
        <f t="shared" si="5"/>
        <v>15.5</v>
      </c>
      <c r="CM10" s="90">
        <f t="shared" si="5"/>
        <v>14.8</v>
      </c>
      <c r="CN10" s="90">
        <f t="shared" si="5"/>
        <v>18.5</v>
      </c>
      <c r="CO10" s="66">
        <f>+'[1]2014'!G8</f>
        <v>19.399999999999999</v>
      </c>
      <c r="CP10" s="66">
        <f>+'[1]2015'!G8</f>
        <v>22.15018908698001</v>
      </c>
      <c r="CQ10" s="66">
        <v>14.438502673796792</v>
      </c>
      <c r="CR10" s="66">
        <v>13.822434875066456</v>
      </c>
      <c r="CS10" s="71">
        <v>13.466199838405604</v>
      </c>
      <c r="CT10" s="90">
        <f t="shared" si="5"/>
        <v>14.439096630877454</v>
      </c>
      <c r="CU10" s="90">
        <f t="shared" si="5"/>
        <v>23.210070810385524</v>
      </c>
      <c r="CV10" s="90">
        <f t="shared" si="5"/>
        <v>8.8682432432432421</v>
      </c>
      <c r="CW10" s="90">
        <f t="shared" si="5"/>
        <v>9.3250444049733545</v>
      </c>
      <c r="CX10" s="90">
        <f t="shared" si="5"/>
        <v>16.121602947950258</v>
      </c>
      <c r="CY10" s="90">
        <f t="shared" si="5"/>
        <v>8</v>
      </c>
      <c r="CZ10" s="90">
        <f t="shared" si="5"/>
        <v>10.096575943810363</v>
      </c>
      <c r="DA10" s="90">
        <f t="shared" si="5"/>
        <v>13.722886232846392</v>
      </c>
      <c r="DB10" s="90">
        <f t="shared" si="5"/>
        <v>13.068949977467328</v>
      </c>
      <c r="DC10" s="90">
        <f t="shared" si="5"/>
        <v>20.7</v>
      </c>
      <c r="DD10" s="90">
        <f t="shared" si="5"/>
        <v>7.5</v>
      </c>
      <c r="DE10" s="90">
        <f t="shared" si="5"/>
        <v>14.999999999999998</v>
      </c>
      <c r="DF10" s="90">
        <f t="shared" si="5"/>
        <v>16.399999999999999</v>
      </c>
      <c r="DG10" s="90">
        <f t="shared" si="5"/>
        <v>22</v>
      </c>
      <c r="DH10" s="66">
        <f>+'[1]2014'!H8</f>
        <v>11.400000000000002</v>
      </c>
      <c r="DI10" s="66">
        <f>+'[1]2015'!H8</f>
        <v>11.280039234919078</v>
      </c>
      <c r="DJ10" s="66">
        <v>15.54907677356657</v>
      </c>
      <c r="DK10" s="66">
        <v>10.991636798088411</v>
      </c>
      <c r="DL10" s="66">
        <v>19.431279620853079</v>
      </c>
      <c r="DM10" s="90">
        <f t="shared" si="5"/>
        <v>17.84776902887139</v>
      </c>
      <c r="DN10" s="90">
        <f t="shared" si="5"/>
        <v>13.185654008438817</v>
      </c>
      <c r="DO10" s="90">
        <f t="shared" si="5"/>
        <v>13.137151865475566</v>
      </c>
      <c r="DP10" s="90">
        <f t="shared" si="5"/>
        <v>19.063180827886711</v>
      </c>
      <c r="DQ10" s="90">
        <f t="shared" si="5"/>
        <v>15.211267605633804</v>
      </c>
      <c r="DR10" s="90">
        <f t="shared" si="5"/>
        <v>11</v>
      </c>
      <c r="DS10" s="90">
        <f t="shared" si="5"/>
        <v>11.529126213592235</v>
      </c>
      <c r="DT10" s="90">
        <f t="shared" si="5"/>
        <v>15.403573629081947</v>
      </c>
      <c r="DU10" s="90">
        <f t="shared" si="5"/>
        <v>10.932475884244372</v>
      </c>
      <c r="DV10" s="90">
        <f t="shared" si="5"/>
        <v>14.899999999999999</v>
      </c>
      <c r="DW10" s="90">
        <f t="shared" si="5"/>
        <v>14.7</v>
      </c>
      <c r="DX10" s="90">
        <f t="shared" si="5"/>
        <v>11.799999999999999</v>
      </c>
      <c r="DY10" s="90">
        <f t="shared" si="5"/>
        <v>18</v>
      </c>
      <c r="DZ10" s="90">
        <f t="shared" si="5"/>
        <v>17.899999999999999</v>
      </c>
      <c r="EA10" s="66">
        <f>+'[1]2014'!I8</f>
        <v>15.899999999999999</v>
      </c>
      <c r="EB10" s="66">
        <f>+'[1]2015'!I8</f>
        <v>22.349936143039592</v>
      </c>
      <c r="EC10" s="66">
        <v>19.144862795149969</v>
      </c>
      <c r="ED10" s="66">
        <v>22.187004754358163</v>
      </c>
      <c r="EE10" s="66">
        <v>16.336789192585613</v>
      </c>
      <c r="EF10" s="90">
        <f t="shared" si="5"/>
        <v>18.737672583826431</v>
      </c>
      <c r="EG10" s="90">
        <f t="shared" si="5"/>
        <v>21.836228287841191</v>
      </c>
      <c r="EH10" s="90">
        <f t="shared" si="5"/>
        <v>15.794669299111549</v>
      </c>
      <c r="EI10" s="90">
        <f t="shared" si="5"/>
        <v>16.184404119666503</v>
      </c>
      <c r="EJ10" s="90">
        <f t="shared" si="5"/>
        <v>14.485256078634247</v>
      </c>
      <c r="EK10" s="90">
        <f t="shared" si="5"/>
        <v>13</v>
      </c>
      <c r="EL10" s="90">
        <f t="shared" si="5"/>
        <v>13.007284079084286</v>
      </c>
      <c r="EM10" s="90">
        <f t="shared" si="5"/>
        <v>21.909233176838811</v>
      </c>
      <c r="EN10" s="90">
        <f t="shared" si="5"/>
        <v>20.044543429844097</v>
      </c>
      <c r="EO10" s="90">
        <f t="shared" si="5"/>
        <v>13.600000000000001</v>
      </c>
      <c r="EP10" s="90">
        <f t="shared" si="5"/>
        <v>13.600000000000001</v>
      </c>
      <c r="EQ10" s="90">
        <f t="shared" si="5"/>
        <v>22.099999999999998</v>
      </c>
      <c r="ER10" s="90">
        <f t="shared" si="5"/>
        <v>21.3</v>
      </c>
      <c r="ES10" s="90">
        <f t="shared" si="5"/>
        <v>17.2</v>
      </c>
      <c r="ET10" s="66">
        <f>+'[1]2014'!J8</f>
        <v>16.7</v>
      </c>
      <c r="EU10" s="66">
        <f>+'[1]2015'!J8</f>
        <v>17.99894123875066</v>
      </c>
      <c r="EV10" s="66">
        <v>13.605442176870747</v>
      </c>
      <c r="EW10" s="66">
        <v>11.684023368046736</v>
      </c>
      <c r="EX10" s="66">
        <v>12.745098039215687</v>
      </c>
      <c r="EY10" s="90">
        <f t="shared" ref="EY10:ID10" si="6">+EY8-EY9</f>
        <v>24.980483996877439</v>
      </c>
      <c r="EZ10" s="90">
        <f t="shared" si="6"/>
        <v>19.083969465648853</v>
      </c>
      <c r="FA10" s="90">
        <f t="shared" si="6"/>
        <v>20.501138952164009</v>
      </c>
      <c r="FB10" s="90">
        <f t="shared" si="6"/>
        <v>14.393939393939396</v>
      </c>
      <c r="FC10" s="90">
        <f t="shared" si="6"/>
        <v>13.554216867469878</v>
      </c>
      <c r="FD10" s="90">
        <f t="shared" si="6"/>
        <v>7</v>
      </c>
      <c r="FE10" s="90">
        <f t="shared" si="6"/>
        <v>9.2236740968485762</v>
      </c>
      <c r="FF10" s="90">
        <f t="shared" si="6"/>
        <v>16.286644951140065</v>
      </c>
      <c r="FG10" s="90">
        <f t="shared" si="6"/>
        <v>19.055509527754765</v>
      </c>
      <c r="FH10" s="90">
        <f t="shared" si="6"/>
        <v>12.7</v>
      </c>
      <c r="FI10" s="90">
        <f t="shared" si="6"/>
        <v>20.7</v>
      </c>
      <c r="FJ10" s="90">
        <f t="shared" si="6"/>
        <v>26.4</v>
      </c>
      <c r="FK10" s="90">
        <f t="shared" si="6"/>
        <v>18.5</v>
      </c>
      <c r="FL10" s="90">
        <f t="shared" si="6"/>
        <v>25.6</v>
      </c>
      <c r="FM10" s="66">
        <f>+'[1]2014'!K8</f>
        <v>21.5</v>
      </c>
      <c r="FN10" s="66">
        <f>+'[1]2015'!K8</f>
        <v>19.349845201238388</v>
      </c>
      <c r="FO10" s="66">
        <v>31.590823617901464</v>
      </c>
      <c r="FP10" s="66">
        <v>9.4648707681106643</v>
      </c>
      <c r="FQ10" s="66">
        <v>14.503263234227703</v>
      </c>
      <c r="FR10" s="90">
        <f t="shared" si="6"/>
        <v>10.976314269208549</v>
      </c>
      <c r="FS10" s="90">
        <f t="shared" si="6"/>
        <v>10.221465076660989</v>
      </c>
      <c r="FT10" s="90">
        <f t="shared" si="6"/>
        <v>15.21357519016969</v>
      </c>
      <c r="FU10" s="90">
        <f t="shared" si="6"/>
        <v>7.7473182359952339</v>
      </c>
      <c r="FV10" s="90">
        <f t="shared" si="6"/>
        <v>13.639181649101051</v>
      </c>
      <c r="FW10" s="90">
        <f t="shared" si="6"/>
        <v>12</v>
      </c>
      <c r="FX10" s="90">
        <f t="shared" si="6"/>
        <v>16.129032258064516</v>
      </c>
      <c r="FY10" s="90">
        <f t="shared" si="6"/>
        <v>16.993464052287582</v>
      </c>
      <c r="FZ10" s="90">
        <f t="shared" si="6"/>
        <v>4.6854082998661291</v>
      </c>
      <c r="GA10" s="90">
        <f t="shared" si="6"/>
        <v>17.3</v>
      </c>
      <c r="GB10" s="90">
        <f t="shared" si="6"/>
        <v>12.100000000000001</v>
      </c>
      <c r="GC10" s="90">
        <f t="shared" si="6"/>
        <v>14.9</v>
      </c>
      <c r="GD10" s="90">
        <f t="shared" si="6"/>
        <v>17.600000000000001</v>
      </c>
      <c r="GE10" s="90">
        <f t="shared" si="6"/>
        <v>15.3</v>
      </c>
      <c r="GF10" s="66">
        <f>+'[1]2014'!L8</f>
        <v>14.999999999999998</v>
      </c>
      <c r="GG10" s="66">
        <f>+'[1]2015'!L8</f>
        <v>20.964360587002098</v>
      </c>
      <c r="GH10" s="66">
        <v>6.8846815834767643</v>
      </c>
      <c r="GI10" s="66">
        <v>6.1141304347826075</v>
      </c>
      <c r="GJ10" s="67">
        <v>6.0975609756097544</v>
      </c>
      <c r="GK10" s="90">
        <f t="shared" si="6"/>
        <v>15.466983938132062</v>
      </c>
      <c r="GL10" s="90">
        <f t="shared" si="6"/>
        <v>24.880382775119617</v>
      </c>
      <c r="GM10" s="90">
        <f t="shared" si="6"/>
        <v>15.938795027095953</v>
      </c>
      <c r="GN10" s="90">
        <f t="shared" si="6"/>
        <v>14.423076923076923</v>
      </c>
      <c r="GO10" s="90">
        <f t="shared" si="6"/>
        <v>14.724711907810498</v>
      </c>
      <c r="GP10" s="90">
        <f t="shared" si="6"/>
        <v>17</v>
      </c>
      <c r="GQ10" s="90">
        <f t="shared" si="6"/>
        <v>15.249837767683324</v>
      </c>
      <c r="GR10" s="90">
        <f t="shared" si="6"/>
        <v>17.441860465116282</v>
      </c>
      <c r="GS10" s="90">
        <f t="shared" si="6"/>
        <v>18.518518518518515</v>
      </c>
      <c r="GT10" s="90">
        <f t="shared" si="6"/>
        <v>21.5</v>
      </c>
      <c r="GU10" s="90">
        <f t="shared" si="6"/>
        <v>14.399999999999999</v>
      </c>
      <c r="GV10" s="90">
        <f t="shared" si="6"/>
        <v>16.600000000000001</v>
      </c>
      <c r="GW10" s="90">
        <f t="shared" si="6"/>
        <v>18.399999999999999</v>
      </c>
      <c r="GX10" s="90">
        <f t="shared" si="6"/>
        <v>16</v>
      </c>
      <c r="GY10" s="66">
        <f>+'[1]2014'!M8</f>
        <v>12.2</v>
      </c>
      <c r="GZ10" s="66">
        <f>+'[1]2015'!M8</f>
        <v>14.534883720930232</v>
      </c>
      <c r="HA10" s="66">
        <v>17.565431231336728</v>
      </c>
      <c r="HB10" s="66">
        <v>9.8976109215017054</v>
      </c>
      <c r="HC10" s="67">
        <v>9.6701778621999654</v>
      </c>
      <c r="HD10" s="90">
        <f t="shared" si="6"/>
        <v>12.209302325581397</v>
      </c>
      <c r="HE10" s="90">
        <f t="shared" si="6"/>
        <v>28.950542822677924</v>
      </c>
      <c r="HF10" s="90">
        <f t="shared" si="6"/>
        <v>19.31464174454829</v>
      </c>
      <c r="HG10" s="90">
        <f t="shared" si="6"/>
        <v>13.367281985996179</v>
      </c>
      <c r="HH10" s="90">
        <f t="shared" si="6"/>
        <v>23.901808785529713</v>
      </c>
      <c r="HI10" s="90">
        <f t="shared" si="6"/>
        <v>23</v>
      </c>
      <c r="HJ10" s="90">
        <f t="shared" si="6"/>
        <v>13.689253935660505</v>
      </c>
      <c r="HK10" s="90">
        <f t="shared" si="6"/>
        <v>20.449897750511248</v>
      </c>
      <c r="HL10" s="90">
        <f t="shared" si="6"/>
        <v>16.238159675236805</v>
      </c>
      <c r="HM10" s="90">
        <f t="shared" si="6"/>
        <v>21.5</v>
      </c>
      <c r="HN10" s="90">
        <f t="shared" si="6"/>
        <v>31.1</v>
      </c>
      <c r="HO10" s="90">
        <f t="shared" si="6"/>
        <v>15.8</v>
      </c>
      <c r="HP10" s="90">
        <f t="shared" si="6"/>
        <v>18.899999999999999</v>
      </c>
      <c r="HQ10" s="90">
        <f t="shared" si="6"/>
        <v>13.8</v>
      </c>
      <c r="HR10" s="66">
        <f>+'[1]2014'!N8</f>
        <v>19.100000000000001</v>
      </c>
      <c r="HS10" s="66">
        <f>+'[1]2015'!N8</f>
        <v>12.516469038208168</v>
      </c>
      <c r="HT10" s="66">
        <v>17.49837977965003</v>
      </c>
      <c r="HU10" s="66">
        <v>16.55523718560968</v>
      </c>
      <c r="HV10" s="67">
        <v>11.564407324124637</v>
      </c>
      <c r="HW10" s="90">
        <f t="shared" si="6"/>
        <v>19.420903954802256</v>
      </c>
      <c r="HX10" s="90">
        <f t="shared" si="6"/>
        <v>14.460511679644052</v>
      </c>
      <c r="HY10" s="90">
        <f t="shared" si="6"/>
        <v>20.259938837920487</v>
      </c>
      <c r="HZ10" s="90">
        <f t="shared" si="6"/>
        <v>16.393442622950822</v>
      </c>
      <c r="IA10" s="90">
        <f t="shared" si="6"/>
        <v>12.147335423197491</v>
      </c>
      <c r="IB10" s="90">
        <f t="shared" si="6"/>
        <v>11</v>
      </c>
      <c r="IC10" s="90">
        <f t="shared" si="6"/>
        <v>19.199346405228759</v>
      </c>
      <c r="ID10" s="90">
        <f t="shared" si="6"/>
        <v>24.44163506110409</v>
      </c>
      <c r="IE10" s="90">
        <f t="shared" ref="IE10:JV10" si="7">+IE8-IE9</f>
        <v>11.206896551724135</v>
      </c>
      <c r="IF10" s="90">
        <f t="shared" si="7"/>
        <v>24.1</v>
      </c>
      <c r="IG10" s="90">
        <f t="shared" si="7"/>
        <v>14.5</v>
      </c>
      <c r="IH10" s="90">
        <f t="shared" si="7"/>
        <v>16.3</v>
      </c>
      <c r="II10" s="90">
        <f t="shared" si="7"/>
        <v>15.5</v>
      </c>
      <c r="IJ10" s="90">
        <f t="shared" si="7"/>
        <v>12.7</v>
      </c>
      <c r="IK10" s="66">
        <f>+'[1]2014'!O8</f>
        <v>18.299999999999997</v>
      </c>
      <c r="IL10" s="66">
        <f>+'[1]2015'!O8</f>
        <v>10.256410256410259</v>
      </c>
      <c r="IM10" s="66">
        <v>18.840276324052752</v>
      </c>
      <c r="IN10" s="66">
        <v>15.784008307372794</v>
      </c>
      <c r="IO10" s="67">
        <v>15.36225866722026</v>
      </c>
      <c r="IP10" s="90">
        <f t="shared" si="7"/>
        <v>13.28594860579552</v>
      </c>
      <c r="IQ10" s="90">
        <f t="shared" si="7"/>
        <v>12.905839458301982</v>
      </c>
      <c r="IR10" s="90">
        <f t="shared" si="7"/>
        <v>12.079142982072582</v>
      </c>
      <c r="IS10" s="90">
        <f t="shared" si="7"/>
        <v>10.458007079266331</v>
      </c>
      <c r="IT10" s="90">
        <f t="shared" si="7"/>
        <v>12.155287817938422</v>
      </c>
      <c r="IU10" s="90">
        <f t="shared" si="7"/>
        <v>10</v>
      </c>
      <c r="IV10" s="90">
        <f t="shared" si="7"/>
        <v>12.328626969510946</v>
      </c>
      <c r="IW10" s="90">
        <f t="shared" si="7"/>
        <v>16.725398411613106</v>
      </c>
      <c r="IX10" s="90">
        <f t="shared" si="7"/>
        <v>17.545623648886433</v>
      </c>
      <c r="IY10" s="90">
        <f t="shared" si="7"/>
        <v>19.600000000000001</v>
      </c>
      <c r="IZ10" s="90">
        <f t="shared" si="7"/>
        <v>17</v>
      </c>
      <c r="JA10" s="90">
        <f t="shared" si="7"/>
        <v>19.299999999999997</v>
      </c>
      <c r="JB10" s="90">
        <f t="shared" si="7"/>
        <v>19.799999999999997</v>
      </c>
      <c r="JC10" s="90">
        <f t="shared" si="7"/>
        <v>20.400000000000002</v>
      </c>
      <c r="JD10" s="66">
        <f>+'[1]2014'!P8</f>
        <v>21.299999999999997</v>
      </c>
      <c r="JE10" s="66">
        <f>+'[1]2015'!P8</f>
        <v>21.258246733646676</v>
      </c>
      <c r="JF10" s="66">
        <v>16.296296296296298</v>
      </c>
      <c r="JG10" s="66">
        <v>16.178247424791628</v>
      </c>
      <c r="JH10" s="67">
        <v>18.303161091795545</v>
      </c>
      <c r="JI10" s="90">
        <f t="shared" si="7"/>
        <v>13.306598614655485</v>
      </c>
      <c r="JJ10" s="90">
        <f t="shared" si="7"/>
        <v>16.472093395170315</v>
      </c>
      <c r="JK10" s="90">
        <f t="shared" si="7"/>
        <v>16.015566531956292</v>
      </c>
      <c r="JL10" s="90">
        <f t="shared" si="7"/>
        <v>15.607424071991002</v>
      </c>
      <c r="JM10" s="90">
        <f t="shared" si="7"/>
        <v>16.102022414015202</v>
      </c>
      <c r="JN10" s="90">
        <f t="shared" si="7"/>
        <v>15</v>
      </c>
      <c r="JO10" s="90">
        <f t="shared" si="7"/>
        <v>19.658561821003623</v>
      </c>
      <c r="JP10" s="90">
        <f t="shared" si="7"/>
        <v>22.022838499184338</v>
      </c>
      <c r="JQ10" s="90">
        <f t="shared" si="7"/>
        <v>21.427951765420318</v>
      </c>
      <c r="JR10" s="90">
        <f t="shared" si="7"/>
        <v>20.9</v>
      </c>
      <c r="JS10" s="90">
        <f t="shared" si="7"/>
        <v>20.9</v>
      </c>
      <c r="JT10" s="90">
        <f t="shared" si="7"/>
        <v>19.2</v>
      </c>
      <c r="JU10" s="90">
        <f t="shared" si="7"/>
        <v>24.8</v>
      </c>
      <c r="JV10" s="90">
        <f t="shared" si="7"/>
        <v>23.099999999999998</v>
      </c>
      <c r="JW10" s="78">
        <f>+'[1]2014'!Q8</f>
        <v>23.599999999999998</v>
      </c>
      <c r="JX10" s="78">
        <f>+'[1]2015'!Q8</f>
        <v>25.729206470513311</v>
      </c>
      <c r="JY10" s="78">
        <v>19.14451702236537</v>
      </c>
      <c r="JZ10" s="61">
        <v>16.219239373601788</v>
      </c>
      <c r="KA10" s="56">
        <v>20.984100508460894</v>
      </c>
    </row>
    <row r="11" spans="1:287" ht="18.75" customHeight="1" x14ac:dyDescent="0.2">
      <c r="A11" s="39" t="s">
        <v>22</v>
      </c>
      <c r="B11" s="40" t="s">
        <v>18</v>
      </c>
      <c r="C11" s="80">
        <f t="shared" ref="C11:H11" si="8">+V11+AO11+BH11+CA11+CT11+DM11+EF11+EY11+FR11+GK11+HD11+HW11+IP11+JI11</f>
        <v>12111</v>
      </c>
      <c r="D11" s="80">
        <f t="shared" si="8"/>
        <v>12194</v>
      </c>
      <c r="E11" s="80">
        <f t="shared" si="8"/>
        <v>12683</v>
      </c>
      <c r="F11" s="80">
        <f t="shared" si="8"/>
        <v>13242</v>
      </c>
      <c r="G11" s="80">
        <f t="shared" si="8"/>
        <v>13308</v>
      </c>
      <c r="H11" s="80">
        <f t="shared" si="8"/>
        <v>13968</v>
      </c>
      <c r="I11" s="80">
        <v>14786</v>
      </c>
      <c r="J11" s="80">
        <f>+AC11+AV11+BO11+CH11+DA11+DT11+EM11+FF11+FY11+GR11+HK11+ID11+IW11+JP11</f>
        <v>15229</v>
      </c>
      <c r="K11" s="80">
        <v>16108</v>
      </c>
      <c r="L11" s="80">
        <v>17170</v>
      </c>
      <c r="M11" s="43">
        <f>AE11+AW11+BO11+CG11+CY11+DQ11+EI11+FA11+FS11+GK11+GU11+HM11+IE11+IW11</f>
        <v>13302</v>
      </c>
      <c r="N11" s="43">
        <v>24.3</v>
      </c>
      <c r="O11" s="91">
        <v>17901</v>
      </c>
      <c r="P11" s="44">
        <v>18554</v>
      </c>
      <c r="Q11" s="44">
        <f>+'[1]2014'!R9</f>
        <v>19185</v>
      </c>
      <c r="R11" s="45">
        <v>20018</v>
      </c>
      <c r="S11" s="45">
        <v>20299</v>
      </c>
      <c r="T11" s="45">
        <v>20844</v>
      </c>
      <c r="U11" s="46">
        <v>21286</v>
      </c>
      <c r="V11" s="84">
        <v>867</v>
      </c>
      <c r="W11" s="84">
        <v>766</v>
      </c>
      <c r="X11" s="84">
        <v>881</v>
      </c>
      <c r="Y11" s="84">
        <v>888</v>
      </c>
      <c r="Z11" s="84">
        <v>804</v>
      </c>
      <c r="AA11" s="84">
        <v>944</v>
      </c>
      <c r="AB11" s="84">
        <v>958</v>
      </c>
      <c r="AC11" s="84">
        <v>1016</v>
      </c>
      <c r="AD11" s="84">
        <v>1039</v>
      </c>
      <c r="AE11" s="49">
        <v>1114</v>
      </c>
      <c r="AF11" s="50">
        <v>1114</v>
      </c>
      <c r="AG11" s="53">
        <v>1140</v>
      </c>
      <c r="AH11" s="53">
        <v>1112</v>
      </c>
      <c r="AI11" s="53">
        <v>1111</v>
      </c>
      <c r="AJ11" s="53">
        <f>+'[1]2014'!D9</f>
        <v>1144</v>
      </c>
      <c r="AK11" s="53">
        <v>1183</v>
      </c>
      <c r="AL11" s="81">
        <v>1184</v>
      </c>
      <c r="AM11" s="81">
        <v>1232</v>
      </c>
      <c r="AN11" s="56">
        <v>1232</v>
      </c>
      <c r="AO11" s="84">
        <v>393</v>
      </c>
      <c r="AP11" s="84">
        <v>397</v>
      </c>
      <c r="AQ11" s="84">
        <v>402</v>
      </c>
      <c r="AR11" s="84">
        <v>411</v>
      </c>
      <c r="AS11" s="84">
        <v>393</v>
      </c>
      <c r="AT11" s="84">
        <v>381</v>
      </c>
      <c r="AU11" s="84">
        <v>370</v>
      </c>
      <c r="AV11" s="84">
        <v>376</v>
      </c>
      <c r="AW11" s="84">
        <v>399</v>
      </c>
      <c r="AX11" s="49">
        <v>386</v>
      </c>
      <c r="AY11" s="50">
        <v>391</v>
      </c>
      <c r="AZ11" s="92">
        <v>400</v>
      </c>
      <c r="BA11" s="92">
        <v>398</v>
      </c>
      <c r="BB11" s="92">
        <v>412</v>
      </c>
      <c r="BC11" s="92">
        <f>+'[1]2014'!E9</f>
        <v>428</v>
      </c>
      <c r="BD11" s="92">
        <f>+'[1]2015'!E9</f>
        <v>432</v>
      </c>
      <c r="BE11" s="93">
        <v>450</v>
      </c>
      <c r="BF11" s="2">
        <v>456</v>
      </c>
      <c r="BG11" s="56">
        <v>474</v>
      </c>
      <c r="BH11" s="84">
        <v>589</v>
      </c>
      <c r="BI11" s="84">
        <v>613</v>
      </c>
      <c r="BJ11" s="84">
        <v>601</v>
      </c>
      <c r="BK11" s="84">
        <v>626</v>
      </c>
      <c r="BL11" s="84">
        <v>579</v>
      </c>
      <c r="BM11" s="84">
        <v>563</v>
      </c>
      <c r="BN11" s="84">
        <v>666</v>
      </c>
      <c r="BO11" s="84">
        <v>694</v>
      </c>
      <c r="BP11" s="84">
        <v>743</v>
      </c>
      <c r="BQ11" s="94">
        <v>761</v>
      </c>
      <c r="BR11" s="95">
        <v>827</v>
      </c>
      <c r="BS11" s="94">
        <v>817</v>
      </c>
      <c r="BT11" s="96">
        <v>833</v>
      </c>
      <c r="BU11" s="97">
        <v>851</v>
      </c>
      <c r="BV11" s="97">
        <f>+'[1]2014'!F9</f>
        <v>875</v>
      </c>
      <c r="BW11" s="97">
        <f>+'[1]2015'!F9</f>
        <v>919</v>
      </c>
      <c r="BX11" s="97">
        <v>930</v>
      </c>
      <c r="BY11" s="97">
        <v>947</v>
      </c>
      <c r="BZ11" s="98">
        <v>980</v>
      </c>
      <c r="CA11" s="99">
        <v>426</v>
      </c>
      <c r="CB11" s="99">
        <v>447</v>
      </c>
      <c r="CC11" s="99">
        <v>433</v>
      </c>
      <c r="CD11" s="99">
        <v>444</v>
      </c>
      <c r="CE11" s="99">
        <v>438</v>
      </c>
      <c r="CF11" s="99">
        <v>445</v>
      </c>
      <c r="CG11" s="99">
        <v>454</v>
      </c>
      <c r="CH11" s="99">
        <v>463</v>
      </c>
      <c r="CI11" s="99">
        <v>467</v>
      </c>
      <c r="CJ11" s="100">
        <v>469</v>
      </c>
      <c r="CK11" s="95">
        <v>486</v>
      </c>
      <c r="CL11" s="94">
        <v>496</v>
      </c>
      <c r="CM11" s="96">
        <v>497</v>
      </c>
      <c r="CN11" s="97">
        <v>504</v>
      </c>
      <c r="CO11" s="97">
        <f>+'[1]2014'!G9</f>
        <v>524</v>
      </c>
      <c r="CP11" s="97">
        <f>+'[1]2015'!G9</f>
        <v>534</v>
      </c>
      <c r="CQ11" s="97">
        <v>551</v>
      </c>
      <c r="CR11" s="97">
        <v>556</v>
      </c>
      <c r="CS11" s="101">
        <v>555</v>
      </c>
      <c r="CT11" s="99">
        <v>687</v>
      </c>
      <c r="CU11" s="99">
        <v>647</v>
      </c>
      <c r="CV11" s="99">
        <v>589</v>
      </c>
      <c r="CW11" s="99">
        <v>577</v>
      </c>
      <c r="CX11" s="99">
        <v>594</v>
      </c>
      <c r="CY11" s="99">
        <v>657</v>
      </c>
      <c r="CZ11" s="99">
        <v>654</v>
      </c>
      <c r="DA11" s="99">
        <v>680</v>
      </c>
      <c r="DB11" s="99">
        <v>683</v>
      </c>
      <c r="DC11" s="100">
        <v>739</v>
      </c>
      <c r="DD11" s="102">
        <v>728</v>
      </c>
      <c r="DE11" s="94">
        <v>790</v>
      </c>
      <c r="DF11" s="96">
        <v>691</v>
      </c>
      <c r="DG11" s="97">
        <v>668</v>
      </c>
      <c r="DH11" s="97">
        <f>+'[1]2014'!H9</f>
        <v>674</v>
      </c>
      <c r="DI11" s="97">
        <f>+'[1]2015'!H9</f>
        <v>702</v>
      </c>
      <c r="DJ11" s="97">
        <v>708</v>
      </c>
      <c r="DK11" s="97">
        <v>732</v>
      </c>
      <c r="DL11" s="103">
        <v>740</v>
      </c>
      <c r="DM11" s="99">
        <v>483</v>
      </c>
      <c r="DN11" s="99">
        <v>455</v>
      </c>
      <c r="DO11" s="99">
        <v>452</v>
      </c>
      <c r="DP11" s="99">
        <v>439</v>
      </c>
      <c r="DQ11" s="99">
        <v>429</v>
      </c>
      <c r="DR11" s="99">
        <v>428</v>
      </c>
      <c r="DS11" s="99">
        <v>433</v>
      </c>
      <c r="DT11" s="99">
        <v>427</v>
      </c>
      <c r="DU11" s="99">
        <v>434</v>
      </c>
      <c r="DV11" s="100">
        <v>427</v>
      </c>
      <c r="DW11" s="95">
        <v>421</v>
      </c>
      <c r="DX11" s="94">
        <v>455</v>
      </c>
      <c r="DY11" s="96">
        <v>472</v>
      </c>
      <c r="DZ11" s="97">
        <v>481</v>
      </c>
      <c r="EA11" s="97">
        <f>+'[1]2014'!I9</f>
        <v>483</v>
      </c>
      <c r="EB11" s="97">
        <f>+'[1]2015'!I9</f>
        <v>494</v>
      </c>
      <c r="EC11" s="97">
        <v>492</v>
      </c>
      <c r="ED11" s="97">
        <v>509</v>
      </c>
      <c r="EE11" s="103">
        <v>506</v>
      </c>
      <c r="EF11" s="99">
        <v>510</v>
      </c>
      <c r="EG11" s="99">
        <v>512</v>
      </c>
      <c r="EH11" s="99">
        <v>511</v>
      </c>
      <c r="EI11" s="99">
        <v>542</v>
      </c>
      <c r="EJ11" s="99">
        <v>516</v>
      </c>
      <c r="EK11" s="99">
        <v>475</v>
      </c>
      <c r="EL11" s="99">
        <v>532</v>
      </c>
      <c r="EM11" s="99">
        <v>521</v>
      </c>
      <c r="EN11" s="99">
        <v>445</v>
      </c>
      <c r="EO11" s="99">
        <v>550</v>
      </c>
      <c r="EP11" s="95">
        <v>572</v>
      </c>
      <c r="EQ11" s="94">
        <v>584</v>
      </c>
      <c r="ER11" s="96">
        <v>581</v>
      </c>
      <c r="ES11" s="97">
        <v>598</v>
      </c>
      <c r="ET11" s="97">
        <f>+'[1]2014'!J9</f>
        <v>615</v>
      </c>
      <c r="EU11" s="97">
        <f>+'[1]2015'!J9</f>
        <v>651</v>
      </c>
      <c r="EV11" s="97">
        <v>676</v>
      </c>
      <c r="EW11" s="97">
        <v>700</v>
      </c>
      <c r="EX11" s="103">
        <v>725</v>
      </c>
      <c r="EY11" s="99">
        <v>321</v>
      </c>
      <c r="EZ11" s="99">
        <v>345</v>
      </c>
      <c r="FA11" s="99">
        <v>340</v>
      </c>
      <c r="FB11" s="99">
        <v>342</v>
      </c>
      <c r="FC11" s="99">
        <v>345</v>
      </c>
      <c r="FD11" s="99">
        <v>355</v>
      </c>
      <c r="FE11" s="99">
        <v>356</v>
      </c>
      <c r="FF11" s="99">
        <v>335</v>
      </c>
      <c r="FG11" s="99">
        <v>372</v>
      </c>
      <c r="FH11" s="100">
        <v>366</v>
      </c>
      <c r="FI11" s="95">
        <v>374</v>
      </c>
      <c r="FJ11" s="94">
        <v>371</v>
      </c>
      <c r="FK11" s="96">
        <v>363</v>
      </c>
      <c r="FL11" s="97">
        <v>387</v>
      </c>
      <c r="FM11" s="97">
        <f>+'[1]2014'!K9</f>
        <v>407</v>
      </c>
      <c r="FN11" s="97">
        <f>+'[1]2015'!K9</f>
        <v>436</v>
      </c>
      <c r="FO11" s="97">
        <v>461</v>
      </c>
      <c r="FP11" s="97">
        <v>462</v>
      </c>
      <c r="FQ11" s="97">
        <v>466</v>
      </c>
      <c r="FR11" s="99">
        <v>410</v>
      </c>
      <c r="FS11" s="99">
        <v>428</v>
      </c>
      <c r="FT11" s="99">
        <v>417</v>
      </c>
      <c r="FU11" s="99">
        <v>423</v>
      </c>
      <c r="FV11" s="99">
        <v>413</v>
      </c>
      <c r="FW11" s="99">
        <v>408</v>
      </c>
      <c r="FX11" s="99">
        <v>416</v>
      </c>
      <c r="FY11" s="99">
        <v>433</v>
      </c>
      <c r="FZ11" s="99">
        <v>439</v>
      </c>
      <c r="GA11" s="100">
        <v>490</v>
      </c>
      <c r="GB11" s="95">
        <v>473</v>
      </c>
      <c r="GC11" s="94">
        <v>491</v>
      </c>
      <c r="GD11" s="96">
        <v>472</v>
      </c>
      <c r="GE11" s="97">
        <v>472</v>
      </c>
      <c r="GF11" s="97">
        <f>+'[1]2014'!L9</f>
        <v>484</v>
      </c>
      <c r="GG11" s="97">
        <f>+'[1]2015'!L9</f>
        <v>493</v>
      </c>
      <c r="GH11" s="97">
        <v>502</v>
      </c>
      <c r="GI11" s="97">
        <v>508</v>
      </c>
      <c r="GJ11" s="98">
        <v>507</v>
      </c>
      <c r="GK11" s="100">
        <v>770</v>
      </c>
      <c r="GL11" s="100">
        <v>765</v>
      </c>
      <c r="GM11" s="100">
        <v>764</v>
      </c>
      <c r="GN11" s="100">
        <v>778</v>
      </c>
      <c r="GO11" s="100">
        <v>785</v>
      </c>
      <c r="GP11" s="100">
        <v>783</v>
      </c>
      <c r="GQ11" s="100">
        <v>807</v>
      </c>
      <c r="GR11" s="100">
        <v>846</v>
      </c>
      <c r="GS11" s="100">
        <v>862</v>
      </c>
      <c r="GT11" s="100">
        <v>871</v>
      </c>
      <c r="GU11" s="95">
        <v>917</v>
      </c>
      <c r="GV11" s="94">
        <v>976</v>
      </c>
      <c r="GW11" s="96">
        <v>908</v>
      </c>
      <c r="GX11" s="97">
        <v>908</v>
      </c>
      <c r="GY11" s="97">
        <f>+'[1]2014'!M9</f>
        <v>903</v>
      </c>
      <c r="GZ11" s="97">
        <f>+'[1]2015'!M9</f>
        <v>884</v>
      </c>
      <c r="HA11" s="97">
        <v>932</v>
      </c>
      <c r="HB11" s="97">
        <v>965</v>
      </c>
      <c r="HC11" s="98">
        <v>970</v>
      </c>
      <c r="HD11" s="99">
        <v>413</v>
      </c>
      <c r="HE11" s="99">
        <v>386</v>
      </c>
      <c r="HF11" s="99">
        <v>378</v>
      </c>
      <c r="HG11" s="99">
        <v>386</v>
      </c>
      <c r="HH11" s="99">
        <v>375</v>
      </c>
      <c r="HI11" s="99">
        <v>380</v>
      </c>
      <c r="HJ11" s="99">
        <v>392</v>
      </c>
      <c r="HK11" s="99">
        <v>404</v>
      </c>
      <c r="HL11" s="99">
        <v>413</v>
      </c>
      <c r="HM11" s="104">
        <v>437</v>
      </c>
      <c r="HN11" s="95">
        <v>442</v>
      </c>
      <c r="HO11" s="94">
        <v>452</v>
      </c>
      <c r="HP11" s="96">
        <v>458</v>
      </c>
      <c r="HQ11" s="97">
        <v>460</v>
      </c>
      <c r="HR11" s="97">
        <f>+'[1]2014'!N9</f>
        <v>468</v>
      </c>
      <c r="HS11" s="97">
        <f>+'[1]2015'!N9</f>
        <v>480</v>
      </c>
      <c r="HT11" s="97">
        <v>486</v>
      </c>
      <c r="HU11" s="97">
        <v>498</v>
      </c>
      <c r="HV11" s="105">
        <v>498</v>
      </c>
      <c r="HW11" s="99">
        <v>623</v>
      </c>
      <c r="HX11" s="99">
        <v>672</v>
      </c>
      <c r="HY11" s="99">
        <v>660</v>
      </c>
      <c r="HZ11" s="99">
        <v>683</v>
      </c>
      <c r="IA11" s="99">
        <v>661</v>
      </c>
      <c r="IB11" s="99">
        <v>684</v>
      </c>
      <c r="IC11" s="99">
        <v>674</v>
      </c>
      <c r="ID11" s="99">
        <v>659</v>
      </c>
      <c r="IE11" s="99">
        <v>656</v>
      </c>
      <c r="IF11" s="106">
        <v>688</v>
      </c>
      <c r="IG11" s="95">
        <v>739</v>
      </c>
      <c r="IH11" s="94">
        <v>739</v>
      </c>
      <c r="II11" s="96">
        <v>696</v>
      </c>
      <c r="IJ11" s="97">
        <v>674</v>
      </c>
      <c r="IK11" s="97">
        <f>+'[1]2014'!O9</f>
        <v>708</v>
      </c>
      <c r="IL11" s="97">
        <f>+'[1]2015'!O9</f>
        <v>765</v>
      </c>
      <c r="IM11" s="97">
        <v>785</v>
      </c>
      <c r="IN11" s="97">
        <v>781</v>
      </c>
      <c r="IO11" s="98">
        <v>810</v>
      </c>
      <c r="IP11" s="99">
        <v>4311</v>
      </c>
      <c r="IQ11" s="99">
        <v>4202</v>
      </c>
      <c r="IR11" s="99">
        <v>4552</v>
      </c>
      <c r="IS11" s="99">
        <v>4851</v>
      </c>
      <c r="IT11" s="99">
        <v>4908</v>
      </c>
      <c r="IU11" s="99">
        <v>5121</v>
      </c>
      <c r="IV11" s="99">
        <v>5418</v>
      </c>
      <c r="IW11" s="99">
        <v>5465</v>
      </c>
      <c r="IX11" s="99">
        <v>5842</v>
      </c>
      <c r="IY11" s="100">
        <v>6008</v>
      </c>
      <c r="IZ11" s="95">
        <v>6229</v>
      </c>
      <c r="JA11" s="94">
        <v>6513</v>
      </c>
      <c r="JB11" s="96">
        <v>6251</v>
      </c>
      <c r="JC11" s="97">
        <v>6529</v>
      </c>
      <c r="JD11" s="97">
        <f>+'[1]2014'!P9</f>
        <v>6751</v>
      </c>
      <c r="JE11" s="97">
        <f>+'[1]2015'!P9</f>
        <v>7087</v>
      </c>
      <c r="JF11" s="97">
        <v>7195</v>
      </c>
      <c r="JG11" s="97">
        <v>7369</v>
      </c>
      <c r="JH11" s="98">
        <v>5189</v>
      </c>
      <c r="JI11" s="99">
        <v>1308</v>
      </c>
      <c r="JJ11" s="99">
        <v>1559</v>
      </c>
      <c r="JK11" s="99">
        <v>1703</v>
      </c>
      <c r="JL11" s="99">
        <v>1852</v>
      </c>
      <c r="JM11" s="99">
        <v>2068</v>
      </c>
      <c r="JN11" s="99">
        <v>2344</v>
      </c>
      <c r="JO11" s="99">
        <v>2656</v>
      </c>
      <c r="JP11" s="99">
        <v>2910</v>
      </c>
      <c r="JQ11" s="99">
        <v>3314</v>
      </c>
      <c r="JR11" s="100">
        <v>3864</v>
      </c>
      <c r="JS11" s="95">
        <v>4083</v>
      </c>
      <c r="JT11" s="94">
        <v>4173</v>
      </c>
      <c r="JU11" s="96">
        <v>4169</v>
      </c>
      <c r="JV11" s="97">
        <v>4499</v>
      </c>
      <c r="JW11" s="107">
        <f>+'[1]2014'!Q9</f>
        <v>4721</v>
      </c>
      <c r="JX11" s="107">
        <f>+'[1]2015'!Q9</f>
        <v>4958</v>
      </c>
      <c r="JY11" s="107">
        <v>4947</v>
      </c>
      <c r="JZ11" s="108">
        <v>5129</v>
      </c>
      <c r="KA11" s="56">
        <v>7634</v>
      </c>
    </row>
    <row r="12" spans="1:287" ht="18.75" customHeight="1" x14ac:dyDescent="0.2">
      <c r="A12" s="109" t="s">
        <v>23</v>
      </c>
      <c r="B12" s="110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43">
        <v>2024</v>
      </c>
      <c r="N12" s="112"/>
      <c r="O12" s="113">
        <v>1486</v>
      </c>
      <c r="P12" s="44">
        <v>1303</v>
      </c>
      <c r="Q12" s="44">
        <f>+'[1]2014'!R10</f>
        <v>1079</v>
      </c>
      <c r="R12" s="44" t="s">
        <v>24</v>
      </c>
      <c r="S12" s="44" t="s">
        <v>24</v>
      </c>
      <c r="T12" s="44" t="s">
        <v>24</v>
      </c>
      <c r="U12" s="46" t="s">
        <v>24</v>
      </c>
      <c r="V12" s="114"/>
      <c r="W12" s="114"/>
      <c r="X12" s="114"/>
      <c r="Y12" s="114"/>
      <c r="Z12" s="114"/>
      <c r="AA12" s="114"/>
      <c r="AB12" s="114"/>
      <c r="AC12" s="114"/>
      <c r="AD12" s="114"/>
      <c r="AE12" s="1"/>
      <c r="AF12" s="1"/>
      <c r="AG12" s="114"/>
      <c r="AH12" s="53">
        <v>69</v>
      </c>
      <c r="AI12" s="53">
        <v>68</v>
      </c>
      <c r="AJ12" s="115">
        <f>+'[1]2014'!D10</f>
        <v>33</v>
      </c>
      <c r="AK12" s="92" t="s">
        <v>24</v>
      </c>
      <c r="AL12" s="116" t="s">
        <v>24</v>
      </c>
      <c r="AM12" s="116" t="s">
        <v>24</v>
      </c>
      <c r="AN12" s="56" t="s">
        <v>24</v>
      </c>
      <c r="AO12" s="114"/>
      <c r="AP12" s="114"/>
      <c r="AQ12" s="114"/>
      <c r="AR12" s="114"/>
      <c r="AS12" s="114"/>
      <c r="AT12" s="114"/>
      <c r="AU12" s="114"/>
      <c r="AV12" s="114"/>
      <c r="AW12" s="114"/>
      <c r="AX12" s="1"/>
      <c r="AY12" s="1"/>
      <c r="AZ12" s="114"/>
      <c r="BA12" s="92">
        <v>43</v>
      </c>
      <c r="BB12" s="92">
        <v>31</v>
      </c>
      <c r="BC12" s="117">
        <f>+'[1]2014'!E10</f>
        <v>29</v>
      </c>
      <c r="BD12" s="92" t="str">
        <f>+'[1]2015'!E10</f>
        <v>-</v>
      </c>
      <c r="BE12" s="93" t="s">
        <v>24</v>
      </c>
      <c r="BF12" s="2" t="s">
        <v>24</v>
      </c>
      <c r="BG12" s="56" t="s">
        <v>24</v>
      </c>
      <c r="BH12" s="114"/>
      <c r="BI12" s="114"/>
      <c r="BJ12" s="114"/>
      <c r="BK12" s="114"/>
      <c r="BL12" s="114"/>
      <c r="BM12" s="114"/>
      <c r="BN12" s="114"/>
      <c r="BO12" s="114"/>
      <c r="BP12" s="114"/>
      <c r="BQ12" s="94">
        <v>125</v>
      </c>
      <c r="BR12" s="95"/>
      <c r="BS12" s="94"/>
      <c r="BT12" s="118">
        <v>89</v>
      </c>
      <c r="BU12" s="103">
        <v>90</v>
      </c>
      <c r="BV12" s="97">
        <f>+'[1]2014'!F10</f>
        <v>79</v>
      </c>
      <c r="BW12" s="119" t="str">
        <f>+'[1]2015'!F10</f>
        <v>-</v>
      </c>
      <c r="BX12" s="119" t="s">
        <v>24</v>
      </c>
      <c r="BY12" s="119" t="s">
        <v>24</v>
      </c>
      <c r="BZ12" s="101" t="s">
        <v>24</v>
      </c>
      <c r="CA12" s="99"/>
      <c r="CB12" s="99"/>
      <c r="CC12" s="99"/>
      <c r="CD12" s="99"/>
      <c r="CE12" s="99"/>
      <c r="CF12" s="99"/>
      <c r="CG12" s="99"/>
      <c r="CH12" s="99"/>
      <c r="CI12" s="99"/>
      <c r="CJ12" s="100"/>
      <c r="CK12" s="95"/>
      <c r="CL12" s="94"/>
      <c r="CM12" s="118">
        <v>13</v>
      </c>
      <c r="CN12" s="103">
        <v>21</v>
      </c>
      <c r="CO12" s="97">
        <f>+'[1]2014'!G10</f>
        <v>16</v>
      </c>
      <c r="CP12" s="119" t="str">
        <f>+'[1]2015'!G10</f>
        <v>-</v>
      </c>
      <c r="CQ12" s="119" t="s">
        <v>24</v>
      </c>
      <c r="CR12" s="119" t="s">
        <v>24</v>
      </c>
      <c r="CS12" s="101" t="s">
        <v>24</v>
      </c>
      <c r="CT12" s="99"/>
      <c r="CU12" s="99"/>
      <c r="CV12" s="99"/>
      <c r="CW12" s="99"/>
      <c r="CX12" s="99"/>
      <c r="CY12" s="99"/>
      <c r="CZ12" s="99"/>
      <c r="DA12" s="99"/>
      <c r="DB12" s="99"/>
      <c r="DC12" s="100"/>
      <c r="DD12" s="102"/>
      <c r="DE12" s="94"/>
      <c r="DF12" s="118">
        <v>133</v>
      </c>
      <c r="DG12" s="103">
        <v>96</v>
      </c>
      <c r="DH12" s="97">
        <f>+'[1]2014'!H10</f>
        <v>56</v>
      </c>
      <c r="DI12" s="119" t="str">
        <f>+'[1]2015'!H10</f>
        <v>-</v>
      </c>
      <c r="DJ12" s="119" t="s">
        <v>24</v>
      </c>
      <c r="DK12" s="119" t="s">
        <v>24</v>
      </c>
      <c r="DL12" s="120" t="s">
        <v>24</v>
      </c>
      <c r="DM12" s="99"/>
      <c r="DN12" s="99"/>
      <c r="DO12" s="99"/>
      <c r="DP12" s="99"/>
      <c r="DQ12" s="99"/>
      <c r="DR12" s="99"/>
      <c r="DS12" s="99"/>
      <c r="DT12" s="99"/>
      <c r="DU12" s="99"/>
      <c r="DV12" s="100"/>
      <c r="DW12" s="95"/>
      <c r="DX12" s="94"/>
      <c r="DY12" s="118">
        <v>74</v>
      </c>
      <c r="DZ12" s="103">
        <v>64</v>
      </c>
      <c r="EA12" s="97">
        <f>+'[1]2014'!I10</f>
        <v>32</v>
      </c>
      <c r="EB12" s="119" t="str">
        <f>+'[1]2015'!I10</f>
        <v>-</v>
      </c>
      <c r="EC12" s="119" t="s">
        <v>24</v>
      </c>
      <c r="ED12" s="119" t="s">
        <v>24</v>
      </c>
      <c r="EE12" s="120" t="s">
        <v>24</v>
      </c>
      <c r="EF12" s="99"/>
      <c r="EG12" s="99"/>
      <c r="EH12" s="99"/>
      <c r="EI12" s="99"/>
      <c r="EJ12" s="99"/>
      <c r="EK12" s="99"/>
      <c r="EL12" s="99"/>
      <c r="EM12" s="99"/>
      <c r="EN12" s="99"/>
      <c r="EO12" s="99"/>
      <c r="EP12" s="95"/>
      <c r="EQ12" s="94"/>
      <c r="ER12" s="118">
        <v>21</v>
      </c>
      <c r="ES12" s="103">
        <v>12</v>
      </c>
      <c r="ET12" s="97">
        <f>+'[1]2014'!J10</f>
        <v>0</v>
      </c>
      <c r="EU12" s="119" t="str">
        <f>+'[1]2015'!J10</f>
        <v>-</v>
      </c>
      <c r="EV12" s="119" t="s">
        <v>24</v>
      </c>
      <c r="EW12" s="119" t="s">
        <v>24</v>
      </c>
      <c r="EX12" s="120" t="s">
        <v>24</v>
      </c>
      <c r="EY12" s="99"/>
      <c r="EZ12" s="99"/>
      <c r="FA12" s="99"/>
      <c r="FB12" s="99"/>
      <c r="FC12" s="99"/>
      <c r="FD12" s="99"/>
      <c r="FE12" s="99"/>
      <c r="FF12" s="99"/>
      <c r="FG12" s="99"/>
      <c r="FH12" s="100"/>
      <c r="FI12" s="95"/>
      <c r="FJ12" s="94"/>
      <c r="FK12" s="118">
        <v>32</v>
      </c>
      <c r="FL12" s="103">
        <v>18</v>
      </c>
      <c r="FM12" s="97">
        <f>+'[1]2014'!K10</f>
        <v>20</v>
      </c>
      <c r="FN12" s="119" t="str">
        <f>+'[1]2015'!K10</f>
        <v>-</v>
      </c>
      <c r="FO12" s="119" t="s">
        <v>24</v>
      </c>
      <c r="FP12" s="119" t="s">
        <v>24</v>
      </c>
      <c r="FQ12" s="119" t="s">
        <v>24</v>
      </c>
      <c r="FR12" s="99"/>
      <c r="FS12" s="99"/>
      <c r="FT12" s="99"/>
      <c r="FU12" s="99"/>
      <c r="FV12" s="99"/>
      <c r="FW12" s="99"/>
      <c r="FX12" s="99"/>
      <c r="FY12" s="99"/>
      <c r="FZ12" s="99"/>
      <c r="GA12" s="100"/>
      <c r="GB12" s="95"/>
      <c r="GC12" s="94"/>
      <c r="GD12" s="118">
        <v>6</v>
      </c>
      <c r="GE12" s="103">
        <v>5</v>
      </c>
      <c r="GF12" s="97">
        <f>+'[1]2014'!L10</f>
        <v>8</v>
      </c>
      <c r="GG12" s="119" t="str">
        <f>+'[1]2015'!L10</f>
        <v>-</v>
      </c>
      <c r="GH12" s="119" t="s">
        <v>24</v>
      </c>
      <c r="GI12" s="119" t="s">
        <v>24</v>
      </c>
      <c r="GJ12" s="101" t="s">
        <v>24</v>
      </c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95"/>
      <c r="GV12" s="94"/>
      <c r="GW12" s="118">
        <v>71</v>
      </c>
      <c r="GX12" s="103">
        <v>76</v>
      </c>
      <c r="GY12" s="97">
        <f>+'[1]2014'!M10</f>
        <v>56</v>
      </c>
      <c r="GZ12" s="119" t="str">
        <f>+'[1]2015'!M10</f>
        <v>-</v>
      </c>
      <c r="HA12" s="119" t="s">
        <v>24</v>
      </c>
      <c r="HB12" s="119" t="s">
        <v>24</v>
      </c>
      <c r="HC12" s="101" t="s">
        <v>24</v>
      </c>
      <c r="HD12" s="99"/>
      <c r="HE12" s="99"/>
      <c r="HF12" s="99"/>
      <c r="HG12" s="99"/>
      <c r="HH12" s="99"/>
      <c r="HI12" s="99"/>
      <c r="HJ12" s="99"/>
      <c r="HK12" s="99"/>
      <c r="HL12" s="99"/>
      <c r="HM12" s="104"/>
      <c r="HN12" s="95"/>
      <c r="HO12" s="94"/>
      <c r="HP12" s="118">
        <v>56</v>
      </c>
      <c r="HQ12" s="103">
        <v>38</v>
      </c>
      <c r="HR12" s="97">
        <f>+'[1]2014'!N10</f>
        <v>33</v>
      </c>
      <c r="HS12" s="119" t="str">
        <f>+'[1]2015'!N10</f>
        <v>-</v>
      </c>
      <c r="HT12" s="119" t="s">
        <v>24</v>
      </c>
      <c r="HU12" s="119" t="s">
        <v>24</v>
      </c>
      <c r="HV12" s="121" t="s">
        <v>24</v>
      </c>
      <c r="HW12" s="99"/>
      <c r="HX12" s="99"/>
      <c r="HY12" s="99"/>
      <c r="HZ12" s="99"/>
      <c r="IA12" s="99"/>
      <c r="IB12" s="99"/>
      <c r="IC12" s="99"/>
      <c r="ID12" s="99"/>
      <c r="IE12" s="99"/>
      <c r="IF12" s="106"/>
      <c r="IG12" s="95"/>
      <c r="IH12" s="94"/>
      <c r="II12" s="118">
        <v>30</v>
      </c>
      <c r="IJ12" s="103">
        <v>23</v>
      </c>
      <c r="IK12" s="97">
        <f>+'[1]2014'!O10</f>
        <v>27</v>
      </c>
      <c r="IL12" s="119" t="str">
        <f>+'[1]2015'!O10</f>
        <v>-</v>
      </c>
      <c r="IM12" s="119" t="s">
        <v>24</v>
      </c>
      <c r="IN12" s="119" t="s">
        <v>24</v>
      </c>
      <c r="IO12" s="101" t="s">
        <v>24</v>
      </c>
      <c r="IP12" s="99"/>
      <c r="IQ12" s="99"/>
      <c r="IR12" s="99"/>
      <c r="IS12" s="99"/>
      <c r="IT12" s="99"/>
      <c r="IU12" s="99"/>
      <c r="IV12" s="99"/>
      <c r="IW12" s="99"/>
      <c r="IX12" s="99"/>
      <c r="IY12" s="100"/>
      <c r="IZ12" s="95"/>
      <c r="JA12" s="94"/>
      <c r="JB12" s="118">
        <v>661</v>
      </c>
      <c r="JC12" s="103">
        <v>599</v>
      </c>
      <c r="JD12" s="97">
        <f>+'[1]2014'!P10</f>
        <v>487</v>
      </c>
      <c r="JE12" s="119" t="str">
        <f>+'[1]2015'!P10</f>
        <v>-</v>
      </c>
      <c r="JF12" s="119" t="s">
        <v>24</v>
      </c>
      <c r="JG12" s="119" t="s">
        <v>24</v>
      </c>
      <c r="JH12" s="101" t="s">
        <v>24</v>
      </c>
      <c r="JI12" s="99"/>
      <c r="JJ12" s="99"/>
      <c r="JK12" s="99"/>
      <c r="JL12" s="99"/>
      <c r="JM12" s="99"/>
      <c r="JN12" s="99"/>
      <c r="JO12" s="99"/>
      <c r="JP12" s="99"/>
      <c r="JQ12" s="99"/>
      <c r="JR12" s="100"/>
      <c r="JS12" s="95"/>
      <c r="JT12" s="94"/>
      <c r="JU12" s="118">
        <v>188</v>
      </c>
      <c r="JV12" s="103">
        <v>162</v>
      </c>
      <c r="JW12" s="107">
        <f>+'[1]2014'!Q10</f>
        <v>203</v>
      </c>
      <c r="JX12" s="122" t="str">
        <f>+'[1]2015'!Q10</f>
        <v>-</v>
      </c>
      <c r="JY12" s="122" t="s">
        <v>24</v>
      </c>
      <c r="JZ12" s="2" t="s">
        <v>24</v>
      </c>
      <c r="KA12" s="56" t="s">
        <v>24</v>
      </c>
    </row>
    <row r="13" spans="1:287" ht="18.75" customHeight="1" x14ac:dyDescent="0.2">
      <c r="A13" s="109" t="s">
        <v>25</v>
      </c>
      <c r="B13" s="110"/>
      <c r="C13" s="80">
        <f t="shared" ref="C13:P13" si="9">+C12/C11*100</f>
        <v>0</v>
      </c>
      <c r="D13" s="80">
        <f t="shared" si="9"/>
        <v>0</v>
      </c>
      <c r="E13" s="80">
        <f t="shared" si="9"/>
        <v>0</v>
      </c>
      <c r="F13" s="80">
        <f t="shared" si="9"/>
        <v>0</v>
      </c>
      <c r="G13" s="80">
        <f t="shared" si="9"/>
        <v>0</v>
      </c>
      <c r="H13" s="80">
        <f t="shared" si="9"/>
        <v>0</v>
      </c>
      <c r="I13" s="80">
        <f t="shared" si="9"/>
        <v>0</v>
      </c>
      <c r="J13" s="80">
        <f t="shared" si="9"/>
        <v>0</v>
      </c>
      <c r="K13" s="80">
        <f t="shared" si="9"/>
        <v>0</v>
      </c>
      <c r="L13" s="80">
        <f t="shared" si="9"/>
        <v>0</v>
      </c>
      <c r="M13" s="79">
        <f t="shared" si="9"/>
        <v>15.215757029018192</v>
      </c>
      <c r="N13" s="79">
        <f t="shared" si="9"/>
        <v>0</v>
      </c>
      <c r="O13" s="79">
        <f t="shared" si="9"/>
        <v>8.3012122227808494</v>
      </c>
      <c r="P13" s="79">
        <f t="shared" si="9"/>
        <v>7.0227444216880457</v>
      </c>
      <c r="Q13" s="123">
        <f>+'[1]2014'!R11</f>
        <v>5.6241855616366951</v>
      </c>
      <c r="R13" s="44" t="s">
        <v>24</v>
      </c>
      <c r="S13" s="44" t="s">
        <v>24</v>
      </c>
      <c r="T13" s="44" t="s">
        <v>24</v>
      </c>
      <c r="U13" s="46" t="s">
        <v>24</v>
      </c>
      <c r="V13" s="89">
        <f t="shared" ref="V13:AI13" si="10">+V12/V11*100</f>
        <v>0</v>
      </c>
      <c r="W13" s="89">
        <f t="shared" si="10"/>
        <v>0</v>
      </c>
      <c r="X13" s="89">
        <f t="shared" si="10"/>
        <v>0</v>
      </c>
      <c r="Y13" s="89">
        <f t="shared" si="10"/>
        <v>0</v>
      </c>
      <c r="Z13" s="89">
        <f t="shared" si="10"/>
        <v>0</v>
      </c>
      <c r="AA13" s="89">
        <f t="shared" si="10"/>
        <v>0</v>
      </c>
      <c r="AB13" s="89">
        <f t="shared" si="10"/>
        <v>0</v>
      </c>
      <c r="AC13" s="89">
        <f t="shared" si="10"/>
        <v>0</v>
      </c>
      <c r="AD13" s="89">
        <f t="shared" si="10"/>
        <v>0</v>
      </c>
      <c r="AE13" s="89">
        <f t="shared" si="10"/>
        <v>0</v>
      </c>
      <c r="AF13" s="89">
        <f t="shared" si="10"/>
        <v>0</v>
      </c>
      <c r="AG13" s="89">
        <f t="shared" si="10"/>
        <v>0</v>
      </c>
      <c r="AH13" s="124">
        <f t="shared" si="10"/>
        <v>6.2050359712230216</v>
      </c>
      <c r="AI13" s="124">
        <f t="shared" si="10"/>
        <v>6.1206120612061206</v>
      </c>
      <c r="AJ13" s="125">
        <f>+'[1]2014'!D11</f>
        <v>2.8846153846153846</v>
      </c>
      <c r="AK13" s="92" t="s">
        <v>24</v>
      </c>
      <c r="AL13" s="116" t="s">
        <v>24</v>
      </c>
      <c r="AM13" s="116" t="s">
        <v>24</v>
      </c>
      <c r="AN13" s="56" t="s">
        <v>24</v>
      </c>
      <c r="AO13" s="89">
        <f t="shared" ref="AO13:AZ13" si="11">+AO12/AO11*100</f>
        <v>0</v>
      </c>
      <c r="AP13" s="89">
        <f t="shared" si="11"/>
        <v>0</v>
      </c>
      <c r="AQ13" s="89">
        <f t="shared" si="11"/>
        <v>0</v>
      </c>
      <c r="AR13" s="89">
        <f t="shared" si="11"/>
        <v>0</v>
      </c>
      <c r="AS13" s="89">
        <f t="shared" si="11"/>
        <v>0</v>
      </c>
      <c r="AT13" s="89">
        <f t="shared" si="11"/>
        <v>0</v>
      </c>
      <c r="AU13" s="89">
        <f t="shared" si="11"/>
        <v>0</v>
      </c>
      <c r="AV13" s="89">
        <f t="shared" si="11"/>
        <v>0</v>
      </c>
      <c r="AW13" s="89">
        <f t="shared" si="11"/>
        <v>0</v>
      </c>
      <c r="AX13" s="89">
        <f t="shared" si="11"/>
        <v>0</v>
      </c>
      <c r="AY13" s="89">
        <f t="shared" si="11"/>
        <v>0</v>
      </c>
      <c r="AZ13" s="89">
        <f t="shared" si="11"/>
        <v>0</v>
      </c>
      <c r="BA13" s="59">
        <v>10.8040201005025</v>
      </c>
      <c r="BB13" s="59">
        <v>7.5242718446601904</v>
      </c>
      <c r="BC13" s="59">
        <f>+'[1]2014'!E11</f>
        <v>6.7757009345794383</v>
      </c>
      <c r="BD13" s="92" t="str">
        <f>+'[1]2015'!E11</f>
        <v>-</v>
      </c>
      <c r="BE13" s="93" t="s">
        <v>24</v>
      </c>
      <c r="BF13" s="2" t="s">
        <v>24</v>
      </c>
      <c r="BG13" s="56" t="s">
        <v>24</v>
      </c>
      <c r="BH13" s="92">
        <f t="shared" ref="BH13:BP13" si="12">+BH12/BH11*100</f>
        <v>0</v>
      </c>
      <c r="BI13" s="92">
        <f t="shared" si="12"/>
        <v>0</v>
      </c>
      <c r="BJ13" s="92">
        <f t="shared" si="12"/>
        <v>0</v>
      </c>
      <c r="BK13" s="92">
        <f t="shared" si="12"/>
        <v>0</v>
      </c>
      <c r="BL13" s="92">
        <f t="shared" si="12"/>
        <v>0</v>
      </c>
      <c r="BM13" s="92">
        <f t="shared" si="12"/>
        <v>0</v>
      </c>
      <c r="BN13" s="92">
        <f t="shared" si="12"/>
        <v>0</v>
      </c>
      <c r="BO13" s="92">
        <f t="shared" si="12"/>
        <v>0</v>
      </c>
      <c r="BP13" s="92">
        <f t="shared" si="12"/>
        <v>0</v>
      </c>
      <c r="BQ13" s="126">
        <v>16.399999999999999</v>
      </c>
      <c r="BR13" s="126">
        <f t="shared" ref="BR13:BU13" si="13">+BR12/BR11*100</f>
        <v>0</v>
      </c>
      <c r="BS13" s="126">
        <f t="shared" si="13"/>
        <v>0</v>
      </c>
      <c r="BT13" s="126">
        <f t="shared" si="13"/>
        <v>10.684273709483794</v>
      </c>
      <c r="BU13" s="126">
        <f t="shared" si="13"/>
        <v>10.575793184488838</v>
      </c>
      <c r="BV13" s="66">
        <f>+'[1]2014'!F11</f>
        <v>9.0285714285714285</v>
      </c>
      <c r="BW13" s="119" t="str">
        <f>+'[1]2015'!F11</f>
        <v>-</v>
      </c>
      <c r="BX13" s="119" t="s">
        <v>24</v>
      </c>
      <c r="BY13" s="119" t="s">
        <v>24</v>
      </c>
      <c r="BZ13" s="101" t="s">
        <v>24</v>
      </c>
      <c r="CA13" s="126">
        <f t="shared" ref="CA13:CN13" si="14">+CA12/CA11*100</f>
        <v>0</v>
      </c>
      <c r="CB13" s="126">
        <f t="shared" si="14"/>
        <v>0</v>
      </c>
      <c r="CC13" s="126">
        <f t="shared" si="14"/>
        <v>0</v>
      </c>
      <c r="CD13" s="126">
        <f t="shared" si="14"/>
        <v>0</v>
      </c>
      <c r="CE13" s="126">
        <f t="shared" si="14"/>
        <v>0</v>
      </c>
      <c r="CF13" s="126">
        <f t="shared" si="14"/>
        <v>0</v>
      </c>
      <c r="CG13" s="126">
        <f t="shared" si="14"/>
        <v>0</v>
      </c>
      <c r="CH13" s="126">
        <f t="shared" si="14"/>
        <v>0</v>
      </c>
      <c r="CI13" s="126">
        <f t="shared" si="14"/>
        <v>0</v>
      </c>
      <c r="CJ13" s="126">
        <f t="shared" si="14"/>
        <v>0</v>
      </c>
      <c r="CK13" s="126">
        <f t="shared" si="14"/>
        <v>0</v>
      </c>
      <c r="CL13" s="126">
        <f t="shared" si="14"/>
        <v>0</v>
      </c>
      <c r="CM13" s="126">
        <f t="shared" si="14"/>
        <v>2.6156941649899399</v>
      </c>
      <c r="CN13" s="126">
        <f t="shared" si="14"/>
        <v>4.1666666666666661</v>
      </c>
      <c r="CO13" s="66">
        <f>+'[1]2014'!G11</f>
        <v>3.0534351145038165</v>
      </c>
      <c r="CP13" s="119" t="str">
        <f>+'[1]2015'!G11</f>
        <v>-</v>
      </c>
      <c r="CQ13" s="119" t="s">
        <v>24</v>
      </c>
      <c r="CR13" s="119" t="s">
        <v>24</v>
      </c>
      <c r="CS13" s="101" t="s">
        <v>24</v>
      </c>
      <c r="CT13" s="126">
        <f t="shared" ref="CT13:DG13" si="15">+CT12/CT11*100</f>
        <v>0</v>
      </c>
      <c r="CU13" s="126">
        <f t="shared" si="15"/>
        <v>0</v>
      </c>
      <c r="CV13" s="126">
        <f t="shared" si="15"/>
        <v>0</v>
      </c>
      <c r="CW13" s="126">
        <f t="shared" si="15"/>
        <v>0</v>
      </c>
      <c r="CX13" s="126">
        <f t="shared" si="15"/>
        <v>0</v>
      </c>
      <c r="CY13" s="126">
        <f t="shared" si="15"/>
        <v>0</v>
      </c>
      <c r="CZ13" s="126">
        <f t="shared" si="15"/>
        <v>0</v>
      </c>
      <c r="DA13" s="126">
        <f t="shared" si="15"/>
        <v>0</v>
      </c>
      <c r="DB13" s="126">
        <f t="shared" si="15"/>
        <v>0</v>
      </c>
      <c r="DC13" s="126">
        <f t="shared" si="15"/>
        <v>0</v>
      </c>
      <c r="DD13" s="126">
        <f t="shared" si="15"/>
        <v>0</v>
      </c>
      <c r="DE13" s="126">
        <f t="shared" si="15"/>
        <v>0</v>
      </c>
      <c r="DF13" s="126">
        <f t="shared" si="15"/>
        <v>19.247467438494937</v>
      </c>
      <c r="DG13" s="126">
        <f t="shared" si="15"/>
        <v>14.37125748502994</v>
      </c>
      <c r="DH13" s="66">
        <f>+'[1]2014'!H11</f>
        <v>8.3086053412462899</v>
      </c>
      <c r="DI13" s="119" t="str">
        <f>+'[1]2015'!H11</f>
        <v>-</v>
      </c>
      <c r="DJ13" s="119" t="s">
        <v>24</v>
      </c>
      <c r="DK13" s="119" t="s">
        <v>24</v>
      </c>
      <c r="DL13" s="120" t="s">
        <v>24</v>
      </c>
      <c r="DM13" s="126">
        <f t="shared" ref="DM13:DZ13" si="16">+DM12/DM11*100</f>
        <v>0</v>
      </c>
      <c r="DN13" s="126">
        <f t="shared" si="16"/>
        <v>0</v>
      </c>
      <c r="DO13" s="126">
        <f t="shared" si="16"/>
        <v>0</v>
      </c>
      <c r="DP13" s="126">
        <f t="shared" si="16"/>
        <v>0</v>
      </c>
      <c r="DQ13" s="126">
        <f t="shared" si="16"/>
        <v>0</v>
      </c>
      <c r="DR13" s="126">
        <f t="shared" si="16"/>
        <v>0</v>
      </c>
      <c r="DS13" s="126">
        <f t="shared" si="16"/>
        <v>0</v>
      </c>
      <c r="DT13" s="126">
        <f t="shared" si="16"/>
        <v>0</v>
      </c>
      <c r="DU13" s="126">
        <f t="shared" si="16"/>
        <v>0</v>
      </c>
      <c r="DV13" s="126">
        <f t="shared" si="16"/>
        <v>0</v>
      </c>
      <c r="DW13" s="126">
        <f t="shared" si="16"/>
        <v>0</v>
      </c>
      <c r="DX13" s="126">
        <f t="shared" si="16"/>
        <v>0</v>
      </c>
      <c r="DY13" s="126">
        <f t="shared" si="16"/>
        <v>15.677966101694915</v>
      </c>
      <c r="DZ13" s="126">
        <f t="shared" si="16"/>
        <v>13.305613305613306</v>
      </c>
      <c r="EA13" s="66">
        <f>+'[1]2014'!I11</f>
        <v>6.625258799171843</v>
      </c>
      <c r="EB13" s="119" t="str">
        <f>+'[1]2015'!I11</f>
        <v>-</v>
      </c>
      <c r="EC13" s="119" t="s">
        <v>24</v>
      </c>
      <c r="ED13" s="119" t="s">
        <v>24</v>
      </c>
      <c r="EE13" s="120" t="s">
        <v>24</v>
      </c>
      <c r="EF13" s="126">
        <f t="shared" ref="EF13:ES13" si="17">+EF12/EF11*100</f>
        <v>0</v>
      </c>
      <c r="EG13" s="126">
        <f t="shared" si="17"/>
        <v>0</v>
      </c>
      <c r="EH13" s="126">
        <f t="shared" si="17"/>
        <v>0</v>
      </c>
      <c r="EI13" s="126">
        <f t="shared" si="17"/>
        <v>0</v>
      </c>
      <c r="EJ13" s="126">
        <f t="shared" si="17"/>
        <v>0</v>
      </c>
      <c r="EK13" s="126">
        <f t="shared" si="17"/>
        <v>0</v>
      </c>
      <c r="EL13" s="126">
        <f t="shared" si="17"/>
        <v>0</v>
      </c>
      <c r="EM13" s="126">
        <f t="shared" si="17"/>
        <v>0</v>
      </c>
      <c r="EN13" s="126">
        <f t="shared" si="17"/>
        <v>0</v>
      </c>
      <c r="EO13" s="126">
        <f t="shared" si="17"/>
        <v>0</v>
      </c>
      <c r="EP13" s="126">
        <f t="shared" si="17"/>
        <v>0</v>
      </c>
      <c r="EQ13" s="126">
        <f t="shared" si="17"/>
        <v>0</v>
      </c>
      <c r="ER13" s="126">
        <f t="shared" si="17"/>
        <v>3.6144578313253009</v>
      </c>
      <c r="ES13" s="126">
        <f t="shared" si="17"/>
        <v>2.0066889632107023</v>
      </c>
      <c r="ET13" s="97">
        <f>+'[1]2014'!J11</f>
        <v>0</v>
      </c>
      <c r="EU13" s="119" t="str">
        <f>+'[1]2015'!J11</f>
        <v>-</v>
      </c>
      <c r="EV13" s="119" t="s">
        <v>24</v>
      </c>
      <c r="EW13" s="119" t="s">
        <v>24</v>
      </c>
      <c r="EX13" s="120" t="s">
        <v>24</v>
      </c>
      <c r="EY13" s="126">
        <f t="shared" ref="EY13:FL13" si="18">+EY12/EY11*100</f>
        <v>0</v>
      </c>
      <c r="EZ13" s="126">
        <f t="shared" si="18"/>
        <v>0</v>
      </c>
      <c r="FA13" s="126">
        <f t="shared" si="18"/>
        <v>0</v>
      </c>
      <c r="FB13" s="126">
        <f t="shared" si="18"/>
        <v>0</v>
      </c>
      <c r="FC13" s="126">
        <f t="shared" si="18"/>
        <v>0</v>
      </c>
      <c r="FD13" s="126">
        <f t="shared" si="18"/>
        <v>0</v>
      </c>
      <c r="FE13" s="126">
        <f t="shared" si="18"/>
        <v>0</v>
      </c>
      <c r="FF13" s="126">
        <f t="shared" si="18"/>
        <v>0</v>
      </c>
      <c r="FG13" s="126">
        <f t="shared" si="18"/>
        <v>0</v>
      </c>
      <c r="FH13" s="126">
        <f t="shared" si="18"/>
        <v>0</v>
      </c>
      <c r="FI13" s="126">
        <f t="shared" si="18"/>
        <v>0</v>
      </c>
      <c r="FJ13" s="126">
        <f t="shared" si="18"/>
        <v>0</v>
      </c>
      <c r="FK13" s="126">
        <f t="shared" si="18"/>
        <v>8.8154269972451793</v>
      </c>
      <c r="FL13" s="126">
        <f t="shared" si="18"/>
        <v>4.6511627906976747</v>
      </c>
      <c r="FM13" s="66">
        <f>+'[1]2014'!K11</f>
        <v>4.9140049140049138</v>
      </c>
      <c r="FN13" s="119" t="str">
        <f>+'[1]2015'!K11</f>
        <v>-</v>
      </c>
      <c r="FO13" s="119" t="s">
        <v>24</v>
      </c>
      <c r="FP13" s="119" t="s">
        <v>24</v>
      </c>
      <c r="FQ13" s="119" t="s">
        <v>24</v>
      </c>
      <c r="FR13" s="126">
        <f t="shared" ref="FR13:GE13" si="19">+FR12/FR11*100</f>
        <v>0</v>
      </c>
      <c r="FS13" s="126">
        <f t="shared" si="19"/>
        <v>0</v>
      </c>
      <c r="FT13" s="126">
        <f t="shared" si="19"/>
        <v>0</v>
      </c>
      <c r="FU13" s="126">
        <f t="shared" si="19"/>
        <v>0</v>
      </c>
      <c r="FV13" s="126">
        <f t="shared" si="19"/>
        <v>0</v>
      </c>
      <c r="FW13" s="126">
        <f t="shared" si="19"/>
        <v>0</v>
      </c>
      <c r="FX13" s="126">
        <f t="shared" si="19"/>
        <v>0</v>
      </c>
      <c r="FY13" s="126">
        <f t="shared" si="19"/>
        <v>0</v>
      </c>
      <c r="FZ13" s="126">
        <f t="shared" si="19"/>
        <v>0</v>
      </c>
      <c r="GA13" s="126">
        <f t="shared" si="19"/>
        <v>0</v>
      </c>
      <c r="GB13" s="126">
        <f t="shared" si="19"/>
        <v>0</v>
      </c>
      <c r="GC13" s="126">
        <f t="shared" si="19"/>
        <v>0</v>
      </c>
      <c r="GD13" s="126">
        <f t="shared" si="19"/>
        <v>1.2711864406779663</v>
      </c>
      <c r="GE13" s="126">
        <f t="shared" si="19"/>
        <v>1.0593220338983049</v>
      </c>
      <c r="GF13" s="66">
        <f>+'[1]2014'!L11</f>
        <v>1.6528925619834711</v>
      </c>
      <c r="GG13" s="119" t="str">
        <f>+'[1]2015'!L11</f>
        <v>-</v>
      </c>
      <c r="GH13" s="119" t="s">
        <v>24</v>
      </c>
      <c r="GI13" s="119" t="s">
        <v>24</v>
      </c>
      <c r="GJ13" s="101" t="s">
        <v>24</v>
      </c>
      <c r="GK13" s="126">
        <f t="shared" ref="GK13:GX13" si="20">+GK12/GK11*100</f>
        <v>0</v>
      </c>
      <c r="GL13" s="126">
        <f t="shared" si="20"/>
        <v>0</v>
      </c>
      <c r="GM13" s="126">
        <f t="shared" si="20"/>
        <v>0</v>
      </c>
      <c r="GN13" s="126">
        <f t="shared" si="20"/>
        <v>0</v>
      </c>
      <c r="GO13" s="126">
        <f t="shared" si="20"/>
        <v>0</v>
      </c>
      <c r="GP13" s="126">
        <f t="shared" si="20"/>
        <v>0</v>
      </c>
      <c r="GQ13" s="126">
        <f t="shared" si="20"/>
        <v>0</v>
      </c>
      <c r="GR13" s="126">
        <f t="shared" si="20"/>
        <v>0</v>
      </c>
      <c r="GS13" s="126">
        <f t="shared" si="20"/>
        <v>0</v>
      </c>
      <c r="GT13" s="126">
        <f t="shared" si="20"/>
        <v>0</v>
      </c>
      <c r="GU13" s="126">
        <f t="shared" si="20"/>
        <v>0</v>
      </c>
      <c r="GV13" s="126">
        <f t="shared" si="20"/>
        <v>0</v>
      </c>
      <c r="GW13" s="126">
        <f t="shared" si="20"/>
        <v>7.819383259911894</v>
      </c>
      <c r="GX13" s="126">
        <f t="shared" si="20"/>
        <v>8.3700440528634363</v>
      </c>
      <c r="GY13" s="66">
        <f>+'[1]2014'!M11</f>
        <v>6.2015503875968996</v>
      </c>
      <c r="GZ13" s="119" t="str">
        <f>+'[1]2015'!M11</f>
        <v>-</v>
      </c>
      <c r="HA13" s="119" t="s">
        <v>24</v>
      </c>
      <c r="HB13" s="119" t="s">
        <v>24</v>
      </c>
      <c r="HC13" s="101" t="s">
        <v>24</v>
      </c>
      <c r="HD13" s="126">
        <f t="shared" ref="HD13:HQ13" si="21">+HD12/HD11*100</f>
        <v>0</v>
      </c>
      <c r="HE13" s="126">
        <f t="shared" si="21"/>
        <v>0</v>
      </c>
      <c r="HF13" s="126">
        <f t="shared" si="21"/>
        <v>0</v>
      </c>
      <c r="HG13" s="126">
        <f t="shared" si="21"/>
        <v>0</v>
      </c>
      <c r="HH13" s="126">
        <f t="shared" si="21"/>
        <v>0</v>
      </c>
      <c r="HI13" s="126">
        <f t="shared" si="21"/>
        <v>0</v>
      </c>
      <c r="HJ13" s="126">
        <f t="shared" si="21"/>
        <v>0</v>
      </c>
      <c r="HK13" s="126">
        <f t="shared" si="21"/>
        <v>0</v>
      </c>
      <c r="HL13" s="126">
        <f t="shared" si="21"/>
        <v>0</v>
      </c>
      <c r="HM13" s="126">
        <f t="shared" si="21"/>
        <v>0</v>
      </c>
      <c r="HN13" s="126">
        <f t="shared" si="21"/>
        <v>0</v>
      </c>
      <c r="HO13" s="126">
        <f t="shared" si="21"/>
        <v>0</v>
      </c>
      <c r="HP13" s="126">
        <f t="shared" si="21"/>
        <v>12.22707423580786</v>
      </c>
      <c r="HQ13" s="126">
        <f t="shared" si="21"/>
        <v>8.2608695652173907</v>
      </c>
      <c r="HR13" s="66">
        <f>+'[1]2014'!N11</f>
        <v>7.0512820512820511</v>
      </c>
      <c r="HS13" s="119" t="str">
        <f>+'[1]2015'!N11</f>
        <v>-</v>
      </c>
      <c r="HT13" s="119" t="s">
        <v>24</v>
      </c>
      <c r="HU13" s="119" t="s">
        <v>24</v>
      </c>
      <c r="HV13" s="121" t="s">
        <v>24</v>
      </c>
      <c r="HW13" s="126">
        <f t="shared" ref="HW13:IJ13" si="22">+HW12/HW11*100</f>
        <v>0</v>
      </c>
      <c r="HX13" s="126">
        <f t="shared" si="22"/>
        <v>0</v>
      </c>
      <c r="HY13" s="126">
        <f t="shared" si="22"/>
        <v>0</v>
      </c>
      <c r="HZ13" s="126">
        <f t="shared" si="22"/>
        <v>0</v>
      </c>
      <c r="IA13" s="126">
        <f t="shared" si="22"/>
        <v>0</v>
      </c>
      <c r="IB13" s="126">
        <f t="shared" si="22"/>
        <v>0</v>
      </c>
      <c r="IC13" s="126">
        <f t="shared" si="22"/>
        <v>0</v>
      </c>
      <c r="ID13" s="126">
        <f t="shared" si="22"/>
        <v>0</v>
      </c>
      <c r="IE13" s="126">
        <f t="shared" si="22"/>
        <v>0</v>
      </c>
      <c r="IF13" s="126">
        <f t="shared" si="22"/>
        <v>0</v>
      </c>
      <c r="IG13" s="126">
        <f t="shared" si="22"/>
        <v>0</v>
      </c>
      <c r="IH13" s="126">
        <f t="shared" si="22"/>
        <v>0</v>
      </c>
      <c r="II13" s="126">
        <f t="shared" si="22"/>
        <v>4.3103448275862073</v>
      </c>
      <c r="IJ13" s="126">
        <f t="shared" si="22"/>
        <v>3.4124629080118694</v>
      </c>
      <c r="IK13" s="66">
        <f>+'[1]2014'!O11</f>
        <v>3.8135593220338984</v>
      </c>
      <c r="IL13" s="119" t="str">
        <f>+'[1]2015'!O11</f>
        <v>-</v>
      </c>
      <c r="IM13" s="119" t="s">
        <v>24</v>
      </c>
      <c r="IN13" s="119" t="s">
        <v>24</v>
      </c>
      <c r="IO13" s="101" t="s">
        <v>24</v>
      </c>
      <c r="IP13" s="126">
        <f t="shared" ref="IP13:JC13" si="23">+IP12/IP11*100</f>
        <v>0</v>
      </c>
      <c r="IQ13" s="126">
        <f t="shared" si="23"/>
        <v>0</v>
      </c>
      <c r="IR13" s="126">
        <f t="shared" si="23"/>
        <v>0</v>
      </c>
      <c r="IS13" s="126">
        <f t="shared" si="23"/>
        <v>0</v>
      </c>
      <c r="IT13" s="126">
        <f t="shared" si="23"/>
        <v>0</v>
      </c>
      <c r="IU13" s="126">
        <f t="shared" si="23"/>
        <v>0</v>
      </c>
      <c r="IV13" s="126">
        <f t="shared" si="23"/>
        <v>0</v>
      </c>
      <c r="IW13" s="126">
        <f t="shared" si="23"/>
        <v>0</v>
      </c>
      <c r="IX13" s="126">
        <f t="shared" si="23"/>
        <v>0</v>
      </c>
      <c r="IY13" s="126">
        <f t="shared" si="23"/>
        <v>0</v>
      </c>
      <c r="IZ13" s="126">
        <f t="shared" si="23"/>
        <v>0</v>
      </c>
      <c r="JA13" s="126">
        <f t="shared" si="23"/>
        <v>0</v>
      </c>
      <c r="JB13" s="126">
        <f t="shared" si="23"/>
        <v>10.574308110702288</v>
      </c>
      <c r="JC13" s="126">
        <f t="shared" si="23"/>
        <v>9.174452442946853</v>
      </c>
      <c r="JD13" s="66">
        <f>+'[1]2014'!P11</f>
        <v>7.2137461116871568</v>
      </c>
      <c r="JE13" s="119" t="str">
        <f>+'[1]2015'!P11</f>
        <v>-</v>
      </c>
      <c r="JF13" s="119" t="s">
        <v>24</v>
      </c>
      <c r="JG13" s="119" t="s">
        <v>24</v>
      </c>
      <c r="JH13" s="101" t="s">
        <v>24</v>
      </c>
      <c r="JI13" s="126">
        <f t="shared" ref="JI13:JV13" si="24">+JI12/JI11*100</f>
        <v>0</v>
      </c>
      <c r="JJ13" s="126">
        <f t="shared" si="24"/>
        <v>0</v>
      </c>
      <c r="JK13" s="126">
        <f t="shared" si="24"/>
        <v>0</v>
      </c>
      <c r="JL13" s="126">
        <f t="shared" si="24"/>
        <v>0</v>
      </c>
      <c r="JM13" s="126">
        <f t="shared" si="24"/>
        <v>0</v>
      </c>
      <c r="JN13" s="126">
        <f t="shared" si="24"/>
        <v>0</v>
      </c>
      <c r="JO13" s="126">
        <f t="shared" si="24"/>
        <v>0</v>
      </c>
      <c r="JP13" s="126">
        <f t="shared" si="24"/>
        <v>0</v>
      </c>
      <c r="JQ13" s="126">
        <f t="shared" si="24"/>
        <v>0</v>
      </c>
      <c r="JR13" s="126">
        <f t="shared" si="24"/>
        <v>0</v>
      </c>
      <c r="JS13" s="126">
        <f t="shared" si="24"/>
        <v>0</v>
      </c>
      <c r="JT13" s="126">
        <f t="shared" si="24"/>
        <v>0</v>
      </c>
      <c r="JU13" s="126">
        <f t="shared" si="24"/>
        <v>4.5094746941712645</v>
      </c>
      <c r="JV13" s="126">
        <f t="shared" si="24"/>
        <v>3.6008001778172929</v>
      </c>
      <c r="JW13" s="78">
        <f>+'[1]2014'!Q11</f>
        <v>4.2999364541410721</v>
      </c>
      <c r="JX13" s="122" t="str">
        <f>+'[1]2015'!Q11</f>
        <v>-</v>
      </c>
      <c r="JY13" s="122" t="s">
        <v>24</v>
      </c>
      <c r="JZ13" s="2" t="s">
        <v>24</v>
      </c>
      <c r="KA13" s="56" t="s">
        <v>24</v>
      </c>
    </row>
    <row r="14" spans="1:287" ht="18.75" customHeight="1" x14ac:dyDescent="0.2">
      <c r="A14" s="39" t="s">
        <v>26</v>
      </c>
      <c r="B14" s="40" t="s">
        <v>18</v>
      </c>
      <c r="C14" s="80">
        <f t="shared" ref="C14:H23" si="25">+V14+AO14+BH14+CA14+CT14+DM14+EF14+EY14+FR14+GK14+HD14+HW14+IP14+JI14</f>
        <v>28279</v>
      </c>
      <c r="D14" s="80">
        <f t="shared" si="25"/>
        <v>28700</v>
      </c>
      <c r="E14" s="80">
        <f t="shared" si="25"/>
        <v>30299</v>
      </c>
      <c r="F14" s="80">
        <f t="shared" si="25"/>
        <v>31225</v>
      </c>
      <c r="G14" s="80">
        <f t="shared" si="25"/>
        <v>31699</v>
      </c>
      <c r="H14" s="80">
        <f t="shared" si="25"/>
        <v>32177</v>
      </c>
      <c r="I14" s="80">
        <v>34242</v>
      </c>
      <c r="J14" s="80">
        <f t="shared" ref="J14:J23" si="26">+AC14+AV14+BO14+CH14+DA14+DT14+EM14+FF14+FY14+GR14+HK14+ID14+IW14+JP14</f>
        <v>34202</v>
      </c>
      <c r="K14" s="80">
        <v>35778</v>
      </c>
      <c r="L14" s="80">
        <f>AE14+AX14+BQ14+CJ14+DC14+DV14+EO14+FH14+GA14+GT14+HM14+IF14+IY14+JR14</f>
        <v>38293</v>
      </c>
      <c r="M14" s="81">
        <v>39940</v>
      </c>
      <c r="N14" s="81">
        <v>39171</v>
      </c>
      <c r="O14" s="81">
        <v>40314</v>
      </c>
      <c r="P14" s="44">
        <v>40923</v>
      </c>
      <c r="Q14" s="44">
        <f>+'[1]2014'!R12</f>
        <v>41318</v>
      </c>
      <c r="R14" s="44">
        <v>39978</v>
      </c>
      <c r="S14" s="44">
        <v>42442</v>
      </c>
      <c r="T14" s="44">
        <v>43205</v>
      </c>
      <c r="U14" s="46">
        <v>43205</v>
      </c>
      <c r="V14" s="127">
        <v>1790</v>
      </c>
      <c r="W14" s="84">
        <v>1832</v>
      </c>
      <c r="X14" s="84">
        <v>2021</v>
      </c>
      <c r="Y14" s="84">
        <v>2088</v>
      </c>
      <c r="Z14" s="84">
        <v>2050</v>
      </c>
      <c r="AA14" s="84">
        <v>2158</v>
      </c>
      <c r="AB14" s="84">
        <v>2168</v>
      </c>
      <c r="AC14" s="84">
        <v>2288</v>
      </c>
      <c r="AD14" s="84">
        <v>2230</v>
      </c>
      <c r="AE14" s="50">
        <v>2352</v>
      </c>
      <c r="AF14" s="92">
        <v>2387</v>
      </c>
      <c r="AG14" s="53">
        <v>2305</v>
      </c>
      <c r="AH14" s="53">
        <v>2407</v>
      </c>
      <c r="AI14" s="53">
        <v>2398</v>
      </c>
      <c r="AJ14" s="53">
        <f>+'[1]2014'!D12</f>
        <v>2403</v>
      </c>
      <c r="AK14" s="53">
        <v>2340</v>
      </c>
      <c r="AL14" s="81">
        <v>2416</v>
      </c>
      <c r="AM14" s="81">
        <v>2433</v>
      </c>
      <c r="AN14" s="56">
        <v>2433</v>
      </c>
      <c r="AO14" s="127">
        <v>813</v>
      </c>
      <c r="AP14" s="84">
        <v>901</v>
      </c>
      <c r="AQ14" s="84">
        <v>896</v>
      </c>
      <c r="AR14" s="84">
        <v>940</v>
      </c>
      <c r="AS14" s="84">
        <v>961</v>
      </c>
      <c r="AT14" s="84">
        <v>920</v>
      </c>
      <c r="AU14" s="84">
        <v>882</v>
      </c>
      <c r="AV14" s="84">
        <v>853</v>
      </c>
      <c r="AW14" s="84">
        <v>834</v>
      </c>
      <c r="AX14" s="84">
        <v>860</v>
      </c>
      <c r="AY14" s="92">
        <v>852</v>
      </c>
      <c r="AZ14" s="50">
        <v>820</v>
      </c>
      <c r="BA14" s="50">
        <v>848</v>
      </c>
      <c r="BB14" s="50">
        <v>855</v>
      </c>
      <c r="BC14" s="92">
        <f>+'[1]2014'!E12</f>
        <v>849</v>
      </c>
      <c r="BD14" s="92">
        <f>+'[1]2015'!E12</f>
        <v>831</v>
      </c>
      <c r="BE14" s="93">
        <v>845</v>
      </c>
      <c r="BF14" s="2">
        <v>859</v>
      </c>
      <c r="BG14" s="56">
        <v>859</v>
      </c>
      <c r="BH14" s="127">
        <v>1222</v>
      </c>
      <c r="BI14" s="84">
        <v>1350</v>
      </c>
      <c r="BJ14" s="84">
        <v>1375</v>
      </c>
      <c r="BK14" s="84">
        <v>1414</v>
      </c>
      <c r="BL14" s="84">
        <v>1399</v>
      </c>
      <c r="BM14" s="84">
        <v>1475</v>
      </c>
      <c r="BN14" s="84">
        <v>1458</v>
      </c>
      <c r="BO14" s="84">
        <v>1582</v>
      </c>
      <c r="BP14" s="84">
        <v>1551</v>
      </c>
      <c r="BQ14" s="128">
        <v>1602</v>
      </c>
      <c r="BR14" s="102">
        <v>1643</v>
      </c>
      <c r="BS14" s="129">
        <v>1590</v>
      </c>
      <c r="BT14" s="130">
        <v>1673</v>
      </c>
      <c r="BU14" s="131">
        <v>1694</v>
      </c>
      <c r="BV14" s="97">
        <f>+'[1]2014'!F12</f>
        <v>1673</v>
      </c>
      <c r="BW14" s="97">
        <f>+'[1]2015'!F12</f>
        <v>1674</v>
      </c>
      <c r="BX14" s="97">
        <v>1709</v>
      </c>
      <c r="BY14" s="97">
        <v>1707</v>
      </c>
      <c r="BZ14" s="98">
        <v>1707</v>
      </c>
      <c r="CA14" s="132">
        <v>1036</v>
      </c>
      <c r="CB14" s="99">
        <v>1081</v>
      </c>
      <c r="CC14" s="99">
        <v>1034</v>
      </c>
      <c r="CD14" s="99">
        <v>1077</v>
      </c>
      <c r="CE14" s="99">
        <v>1082</v>
      </c>
      <c r="CF14" s="99">
        <v>1060</v>
      </c>
      <c r="CG14" s="99">
        <v>1059</v>
      </c>
      <c r="CH14" s="99">
        <v>1078</v>
      </c>
      <c r="CI14" s="99">
        <v>1086</v>
      </c>
      <c r="CJ14" s="99">
        <v>1140</v>
      </c>
      <c r="CK14" s="102">
        <v>1131</v>
      </c>
      <c r="CL14" s="128">
        <v>1114</v>
      </c>
      <c r="CM14" s="130">
        <v>1155</v>
      </c>
      <c r="CN14" s="131">
        <v>1152</v>
      </c>
      <c r="CO14" s="97">
        <f>+'[1]2014'!G12</f>
        <v>1176</v>
      </c>
      <c r="CP14" s="97">
        <f>+'[1]2015'!G12</f>
        <v>1172</v>
      </c>
      <c r="CQ14" s="97">
        <v>1205</v>
      </c>
      <c r="CR14" s="97">
        <v>1195</v>
      </c>
      <c r="CS14" s="101">
        <v>1195</v>
      </c>
      <c r="CT14" s="132">
        <v>1474</v>
      </c>
      <c r="CU14" s="99">
        <v>1482</v>
      </c>
      <c r="CV14" s="99">
        <v>1457</v>
      </c>
      <c r="CW14" s="99">
        <v>1423</v>
      </c>
      <c r="CX14" s="99">
        <v>1385</v>
      </c>
      <c r="CY14" s="99">
        <v>1360</v>
      </c>
      <c r="CZ14" s="99">
        <v>1458</v>
      </c>
      <c r="DA14" s="99">
        <v>1454</v>
      </c>
      <c r="DB14" s="99">
        <v>1421</v>
      </c>
      <c r="DC14" s="99">
        <v>1423</v>
      </c>
      <c r="DD14" s="102">
        <v>1393</v>
      </c>
      <c r="DE14" s="94">
        <v>1341</v>
      </c>
      <c r="DF14" s="130">
        <v>1380</v>
      </c>
      <c r="DG14" s="131">
        <v>1354</v>
      </c>
      <c r="DH14" s="97">
        <f>+'[1]2014'!H12</f>
        <v>1324</v>
      </c>
      <c r="DI14" s="97">
        <f>+'[1]2015'!H12</f>
        <v>1310</v>
      </c>
      <c r="DJ14" s="97">
        <v>1314</v>
      </c>
      <c r="DK14" s="97">
        <v>1338</v>
      </c>
      <c r="DL14" s="103">
        <v>1338</v>
      </c>
      <c r="DM14" s="132">
        <v>984</v>
      </c>
      <c r="DN14" s="99">
        <v>1015</v>
      </c>
      <c r="DO14" s="99">
        <v>1037</v>
      </c>
      <c r="DP14" s="99">
        <v>1021</v>
      </c>
      <c r="DQ14" s="99">
        <v>1015</v>
      </c>
      <c r="DR14" s="99">
        <v>1024</v>
      </c>
      <c r="DS14" s="99">
        <v>983</v>
      </c>
      <c r="DT14" s="99">
        <v>1005</v>
      </c>
      <c r="DU14" s="99">
        <v>971</v>
      </c>
      <c r="DV14" s="99">
        <v>990</v>
      </c>
      <c r="DW14" s="102">
        <v>970</v>
      </c>
      <c r="DX14" s="94">
        <v>976</v>
      </c>
      <c r="DY14" s="130">
        <v>1046</v>
      </c>
      <c r="DZ14" s="131">
        <v>1049</v>
      </c>
      <c r="EA14" s="97">
        <f>+'[1]2014'!I12</f>
        <v>1025</v>
      </c>
      <c r="EB14" s="97">
        <f>+'[1]2015'!I12</f>
        <v>1022</v>
      </c>
      <c r="EC14" s="97">
        <v>1000</v>
      </c>
      <c r="ED14" s="97">
        <v>1010</v>
      </c>
      <c r="EE14" s="103">
        <v>1010</v>
      </c>
      <c r="EF14" s="132">
        <v>1120</v>
      </c>
      <c r="EG14" s="99">
        <v>1121</v>
      </c>
      <c r="EH14" s="99">
        <v>1159</v>
      </c>
      <c r="EI14" s="99">
        <v>1179</v>
      </c>
      <c r="EJ14" s="99">
        <v>1130</v>
      </c>
      <c r="EK14" s="99">
        <v>1107</v>
      </c>
      <c r="EL14" s="99">
        <v>1226</v>
      </c>
      <c r="EM14" s="99">
        <v>1213</v>
      </c>
      <c r="EN14" s="99">
        <v>1151</v>
      </c>
      <c r="EO14" s="99">
        <v>1201</v>
      </c>
      <c r="EP14" s="102">
        <v>1243</v>
      </c>
      <c r="EQ14" s="94">
        <v>1232</v>
      </c>
      <c r="ER14" s="130">
        <v>1254</v>
      </c>
      <c r="ES14" s="131">
        <v>1244</v>
      </c>
      <c r="ET14" s="97">
        <f>+'[1]2014'!J12</f>
        <v>1243</v>
      </c>
      <c r="EU14" s="97">
        <f>+'[1]2015'!J12</f>
        <v>1234</v>
      </c>
      <c r="EV14" s="97">
        <v>1285</v>
      </c>
      <c r="EW14" s="97">
        <v>1318</v>
      </c>
      <c r="EX14" s="103">
        <v>1318</v>
      </c>
      <c r="EY14" s="132">
        <v>675</v>
      </c>
      <c r="EZ14" s="99">
        <v>709</v>
      </c>
      <c r="FA14" s="99">
        <v>723</v>
      </c>
      <c r="FB14" s="99">
        <v>728</v>
      </c>
      <c r="FC14" s="99">
        <v>738</v>
      </c>
      <c r="FD14" s="99">
        <v>762</v>
      </c>
      <c r="FE14" s="99">
        <v>770</v>
      </c>
      <c r="FF14" s="99">
        <v>743</v>
      </c>
      <c r="FG14" s="99">
        <v>731</v>
      </c>
      <c r="FH14" s="99">
        <v>774</v>
      </c>
      <c r="FI14" s="122">
        <v>789</v>
      </c>
      <c r="FJ14" s="94">
        <v>735</v>
      </c>
      <c r="FK14" s="130">
        <v>767</v>
      </c>
      <c r="FL14" s="131">
        <v>795</v>
      </c>
      <c r="FM14" s="97">
        <f>+'[1]2014'!K12</f>
        <v>812</v>
      </c>
      <c r="FN14" s="97">
        <f>+'[1]2015'!K12</f>
        <v>820</v>
      </c>
      <c r="FO14" s="97">
        <v>864</v>
      </c>
      <c r="FP14" s="97">
        <v>873</v>
      </c>
      <c r="FQ14" s="97">
        <v>873</v>
      </c>
      <c r="FR14" s="132">
        <v>947</v>
      </c>
      <c r="FS14" s="99">
        <v>1041</v>
      </c>
      <c r="FT14" s="99">
        <v>1025</v>
      </c>
      <c r="FU14" s="99">
        <v>1030</v>
      </c>
      <c r="FV14" s="99">
        <v>968</v>
      </c>
      <c r="FW14" s="99">
        <v>998</v>
      </c>
      <c r="FX14" s="99">
        <v>952</v>
      </c>
      <c r="FY14" s="99">
        <v>945</v>
      </c>
      <c r="FZ14" s="99">
        <v>943</v>
      </c>
      <c r="GA14" s="99">
        <v>1001</v>
      </c>
      <c r="GB14" s="122">
        <v>1019</v>
      </c>
      <c r="GC14" s="94">
        <v>979</v>
      </c>
      <c r="GD14" s="130">
        <v>1003</v>
      </c>
      <c r="GE14" s="131">
        <v>970</v>
      </c>
      <c r="GF14" s="97">
        <f>+'[1]2014'!L12</f>
        <v>937</v>
      </c>
      <c r="GG14" s="97">
        <f>+'[1]2015'!L12</f>
        <v>908</v>
      </c>
      <c r="GH14" s="97">
        <v>938</v>
      </c>
      <c r="GI14" s="97">
        <v>931</v>
      </c>
      <c r="GJ14" s="98">
        <v>931</v>
      </c>
      <c r="GK14" s="133">
        <v>1876</v>
      </c>
      <c r="GL14" s="100">
        <v>1691</v>
      </c>
      <c r="GM14" s="100">
        <v>1713</v>
      </c>
      <c r="GN14" s="100">
        <v>1746</v>
      </c>
      <c r="GO14" s="100">
        <v>1791</v>
      </c>
      <c r="GP14" s="100">
        <v>1808</v>
      </c>
      <c r="GQ14" s="100">
        <v>1859</v>
      </c>
      <c r="GR14" s="100">
        <v>1881</v>
      </c>
      <c r="GS14" s="100">
        <v>1842</v>
      </c>
      <c r="GT14" s="100">
        <v>1897</v>
      </c>
      <c r="GU14" s="122">
        <v>1973</v>
      </c>
      <c r="GV14" s="94">
        <v>1894</v>
      </c>
      <c r="GW14" s="130">
        <v>1933</v>
      </c>
      <c r="GX14" s="131">
        <v>1913</v>
      </c>
      <c r="GY14" s="97">
        <f>+'[1]2014'!M12</f>
        <v>1892</v>
      </c>
      <c r="GZ14" s="97">
        <f>+'[1]2015'!M12</f>
        <v>1777</v>
      </c>
      <c r="HA14" s="97">
        <v>1899</v>
      </c>
      <c r="HB14" s="97">
        <v>1899</v>
      </c>
      <c r="HC14" s="98">
        <v>1899</v>
      </c>
      <c r="HD14" s="132">
        <v>904</v>
      </c>
      <c r="HE14" s="99">
        <v>919</v>
      </c>
      <c r="HF14" s="99">
        <v>934</v>
      </c>
      <c r="HG14" s="99">
        <v>942</v>
      </c>
      <c r="HH14" s="99">
        <v>932</v>
      </c>
      <c r="HI14" s="99">
        <v>944</v>
      </c>
      <c r="HJ14" s="99">
        <v>914</v>
      </c>
      <c r="HK14" s="99">
        <v>894</v>
      </c>
      <c r="HL14" s="99">
        <v>907</v>
      </c>
      <c r="HM14" s="99">
        <v>969</v>
      </c>
      <c r="HN14" s="102">
        <v>992</v>
      </c>
      <c r="HO14" s="94">
        <v>979</v>
      </c>
      <c r="HP14" s="130">
        <v>1010</v>
      </c>
      <c r="HQ14" s="131">
        <v>992</v>
      </c>
      <c r="HR14" s="97">
        <f>+'[1]2014'!N12</f>
        <v>983</v>
      </c>
      <c r="HS14" s="97">
        <f>+'[1]2015'!N12</f>
        <v>932</v>
      </c>
      <c r="HT14" s="97">
        <v>992</v>
      </c>
      <c r="HU14" s="97">
        <v>997</v>
      </c>
      <c r="HV14" s="105">
        <v>997</v>
      </c>
      <c r="HW14" s="132">
        <v>1620</v>
      </c>
      <c r="HX14" s="99">
        <v>1530</v>
      </c>
      <c r="HY14" s="99">
        <v>1528</v>
      </c>
      <c r="HZ14" s="99">
        <v>1542</v>
      </c>
      <c r="IA14" s="99">
        <v>1522</v>
      </c>
      <c r="IB14" s="99">
        <v>1553</v>
      </c>
      <c r="IC14" s="99">
        <v>1534</v>
      </c>
      <c r="ID14" s="99">
        <v>1509</v>
      </c>
      <c r="IE14" s="99">
        <v>1483</v>
      </c>
      <c r="IF14" s="99">
        <v>1559</v>
      </c>
      <c r="IG14" s="122">
        <v>1758</v>
      </c>
      <c r="IH14" s="94">
        <v>1675</v>
      </c>
      <c r="II14" s="130">
        <v>1681</v>
      </c>
      <c r="IJ14" s="131">
        <v>1535</v>
      </c>
      <c r="IK14" s="97">
        <f>+'[1]2014'!O12</f>
        <v>1520</v>
      </c>
      <c r="IL14" s="97">
        <f>+'[1]2015'!O12</f>
        <v>1521</v>
      </c>
      <c r="IM14" s="97">
        <v>1557</v>
      </c>
      <c r="IN14" s="97">
        <v>1513</v>
      </c>
      <c r="IO14" s="98">
        <v>1513</v>
      </c>
      <c r="IP14" s="132">
        <v>10615</v>
      </c>
      <c r="IQ14" s="99">
        <v>10264</v>
      </c>
      <c r="IR14" s="99">
        <v>11231</v>
      </c>
      <c r="IS14" s="99">
        <v>11709</v>
      </c>
      <c r="IT14" s="99">
        <v>11900</v>
      </c>
      <c r="IU14" s="99">
        <v>11691</v>
      </c>
      <c r="IV14" s="99">
        <v>12803</v>
      </c>
      <c r="IW14" s="99">
        <v>12329</v>
      </c>
      <c r="IX14" s="99">
        <v>13005</v>
      </c>
      <c r="IY14" s="99">
        <v>13778</v>
      </c>
      <c r="IZ14" s="122">
        <v>14298</v>
      </c>
      <c r="JA14" s="94">
        <v>13876</v>
      </c>
      <c r="JB14" s="130">
        <v>14002</v>
      </c>
      <c r="JC14" s="131">
        <v>14314</v>
      </c>
      <c r="JD14" s="97">
        <f>+'[1]2014'!P12</f>
        <v>14574</v>
      </c>
      <c r="JE14" s="97">
        <f>+'[1]2015'!P12</f>
        <v>14499</v>
      </c>
      <c r="JF14" s="97">
        <v>15051</v>
      </c>
      <c r="JG14" s="97">
        <v>15328</v>
      </c>
      <c r="JH14" s="98">
        <v>15328</v>
      </c>
      <c r="JI14" s="132">
        <v>3203</v>
      </c>
      <c r="JJ14" s="99">
        <v>3764</v>
      </c>
      <c r="JK14" s="99">
        <v>4166</v>
      </c>
      <c r="JL14" s="99">
        <v>4386</v>
      </c>
      <c r="JM14" s="99">
        <v>4826</v>
      </c>
      <c r="JN14" s="99">
        <v>5317</v>
      </c>
      <c r="JO14" s="99">
        <v>6176</v>
      </c>
      <c r="JP14" s="99">
        <v>6428</v>
      </c>
      <c r="JQ14" s="99">
        <v>7623</v>
      </c>
      <c r="JR14" s="99">
        <v>8747</v>
      </c>
      <c r="JS14" s="102">
        <v>9492</v>
      </c>
      <c r="JT14" s="94">
        <v>9655</v>
      </c>
      <c r="JU14" s="130">
        <v>10155</v>
      </c>
      <c r="JV14" s="131">
        <v>10658</v>
      </c>
      <c r="JW14" s="107">
        <f>+'[1]2014'!Q12</f>
        <v>10907</v>
      </c>
      <c r="JX14" s="107">
        <f>+'[1]2015'!Q12</f>
        <v>9938</v>
      </c>
      <c r="JY14" s="107">
        <v>11367</v>
      </c>
      <c r="JZ14" s="2">
        <v>11804</v>
      </c>
      <c r="KA14" s="56">
        <v>11804</v>
      </c>
    </row>
    <row r="15" spans="1:287" ht="18.75" customHeight="1" x14ac:dyDescent="0.2">
      <c r="A15" s="39" t="s">
        <v>27</v>
      </c>
      <c r="B15" s="40" t="s">
        <v>18</v>
      </c>
      <c r="C15" s="80">
        <f t="shared" si="25"/>
        <v>535</v>
      </c>
      <c r="D15" s="80">
        <f t="shared" si="25"/>
        <v>480</v>
      </c>
      <c r="E15" s="80">
        <f t="shared" si="25"/>
        <v>427</v>
      </c>
      <c r="F15" s="80">
        <f t="shared" si="25"/>
        <v>432</v>
      </c>
      <c r="G15" s="80">
        <f t="shared" si="25"/>
        <v>299</v>
      </c>
      <c r="H15" s="80">
        <f t="shared" si="25"/>
        <v>415</v>
      </c>
      <c r="I15" s="80">
        <v>222</v>
      </c>
      <c r="J15" s="80">
        <f t="shared" si="26"/>
        <v>392</v>
      </c>
      <c r="K15" s="80">
        <v>322</v>
      </c>
      <c r="L15" s="80">
        <v>532</v>
      </c>
      <c r="M15" s="81">
        <f>AE15+AW15+BO15+CG15+CY15+DQ15+EI15+FA15+FS15+GK15+GU15+HM15+IE15+IW15</f>
        <v>366</v>
      </c>
      <c r="N15" s="81">
        <v>744</v>
      </c>
      <c r="O15" s="81">
        <v>904</v>
      </c>
      <c r="P15" s="44">
        <v>1265</v>
      </c>
      <c r="Q15" s="44">
        <f>+'[1]2014'!R13</f>
        <v>1452</v>
      </c>
      <c r="R15" s="44">
        <v>1227</v>
      </c>
      <c r="S15" s="44">
        <v>1503</v>
      </c>
      <c r="T15" s="44">
        <v>1025</v>
      </c>
      <c r="U15" s="46">
        <v>993</v>
      </c>
      <c r="V15" s="127">
        <v>0</v>
      </c>
      <c r="W15" s="127">
        <v>7</v>
      </c>
      <c r="X15" s="127">
        <v>14</v>
      </c>
      <c r="Y15" s="127">
        <v>10</v>
      </c>
      <c r="Z15" s="84">
        <v>4</v>
      </c>
      <c r="AA15" s="84">
        <v>13</v>
      </c>
      <c r="AB15" s="84">
        <v>16</v>
      </c>
      <c r="AC15" s="84">
        <v>8</v>
      </c>
      <c r="AD15" s="84">
        <v>10</v>
      </c>
      <c r="AE15" s="84">
        <v>15</v>
      </c>
      <c r="AF15" s="92">
        <v>51</v>
      </c>
      <c r="AG15" s="53">
        <f>0.0719298245614035*100</f>
        <v>7.1929824561403493</v>
      </c>
      <c r="AH15" s="53">
        <v>20</v>
      </c>
      <c r="AI15" s="53">
        <v>84</v>
      </c>
      <c r="AJ15" s="53">
        <f>+'[1]2014'!D13</f>
        <v>63</v>
      </c>
      <c r="AK15" s="53">
        <v>71</v>
      </c>
      <c r="AL15" s="81">
        <v>176</v>
      </c>
      <c r="AM15" s="81">
        <v>48</v>
      </c>
      <c r="AN15" s="56">
        <v>44</v>
      </c>
      <c r="AO15" s="127">
        <v>18</v>
      </c>
      <c r="AP15" s="127">
        <v>16</v>
      </c>
      <c r="AQ15" s="127">
        <v>31</v>
      </c>
      <c r="AR15" s="127">
        <v>9</v>
      </c>
      <c r="AS15" s="84">
        <v>8</v>
      </c>
      <c r="AT15" s="84">
        <v>13</v>
      </c>
      <c r="AU15" s="84">
        <v>23</v>
      </c>
      <c r="AV15" s="84">
        <v>5</v>
      </c>
      <c r="AW15" s="84">
        <v>4</v>
      </c>
      <c r="AX15" s="84">
        <v>4</v>
      </c>
      <c r="AY15" s="92">
        <v>4</v>
      </c>
      <c r="AZ15" s="50">
        <v>12</v>
      </c>
      <c r="BA15" s="50">
        <v>22</v>
      </c>
      <c r="BB15" s="50">
        <v>4</v>
      </c>
      <c r="BC15" s="92">
        <f>+'[1]2014'!E13</f>
        <v>11</v>
      </c>
      <c r="BD15" s="92">
        <f>+'[1]2015'!E13</f>
        <v>10</v>
      </c>
      <c r="BE15" s="93">
        <v>13</v>
      </c>
      <c r="BF15" s="2">
        <v>34</v>
      </c>
      <c r="BG15" s="56">
        <v>41</v>
      </c>
      <c r="BH15" s="127">
        <v>14</v>
      </c>
      <c r="BI15" s="127">
        <v>12</v>
      </c>
      <c r="BJ15" s="127">
        <v>10</v>
      </c>
      <c r="BK15" s="127">
        <v>4</v>
      </c>
      <c r="BL15" s="84">
        <v>8</v>
      </c>
      <c r="BM15" s="84">
        <v>7</v>
      </c>
      <c r="BN15" s="84">
        <v>10</v>
      </c>
      <c r="BO15" s="84">
        <v>10</v>
      </c>
      <c r="BP15" s="84">
        <v>10</v>
      </c>
      <c r="BQ15" s="128">
        <v>10</v>
      </c>
      <c r="BR15" s="102">
        <v>10</v>
      </c>
      <c r="BS15" s="129">
        <v>65</v>
      </c>
      <c r="BT15" s="134">
        <v>20</v>
      </c>
      <c r="BU15" s="135">
        <v>37</v>
      </c>
      <c r="BV15" s="97">
        <f>+'[1]2014'!F13</f>
        <v>51</v>
      </c>
      <c r="BW15" s="97">
        <f>+'[1]2015'!F13</f>
        <v>63</v>
      </c>
      <c r="BX15" s="97">
        <v>53</v>
      </c>
      <c r="BY15" s="97">
        <v>44</v>
      </c>
      <c r="BZ15" s="98">
        <v>59</v>
      </c>
      <c r="CA15" s="132">
        <v>23</v>
      </c>
      <c r="CB15" s="132">
        <v>26</v>
      </c>
      <c r="CC15" s="132">
        <v>11</v>
      </c>
      <c r="CD15" s="132">
        <v>9</v>
      </c>
      <c r="CE15" s="106">
        <v>13</v>
      </c>
      <c r="CF15" s="106">
        <v>22</v>
      </c>
      <c r="CG15" s="106">
        <v>26</v>
      </c>
      <c r="CH15" s="106">
        <v>21</v>
      </c>
      <c r="CI15" s="106">
        <v>6</v>
      </c>
      <c r="CJ15" s="99">
        <v>5</v>
      </c>
      <c r="CK15" s="102">
        <v>46</v>
      </c>
      <c r="CL15" s="129">
        <v>38</v>
      </c>
      <c r="CM15" s="134">
        <v>59</v>
      </c>
      <c r="CN15" s="135">
        <v>25</v>
      </c>
      <c r="CO15" s="97">
        <f>+'[1]2014'!G13</f>
        <v>35</v>
      </c>
      <c r="CP15" s="97">
        <f>+'[1]2015'!G13</f>
        <v>22</v>
      </c>
      <c r="CQ15" s="97">
        <v>25</v>
      </c>
      <c r="CR15" s="97">
        <v>21</v>
      </c>
      <c r="CS15" s="101">
        <v>29</v>
      </c>
      <c r="CT15" s="132">
        <v>52</v>
      </c>
      <c r="CU15" s="132">
        <v>19</v>
      </c>
      <c r="CV15" s="132">
        <v>16</v>
      </c>
      <c r="CW15" s="132">
        <v>11</v>
      </c>
      <c r="CX15" s="106">
        <v>1</v>
      </c>
      <c r="CY15" s="106">
        <v>13</v>
      </c>
      <c r="CZ15" s="106">
        <v>2</v>
      </c>
      <c r="DA15" s="106">
        <v>8</v>
      </c>
      <c r="DB15" s="106">
        <v>14</v>
      </c>
      <c r="DC15" s="99">
        <v>8</v>
      </c>
      <c r="DD15" s="102">
        <v>3</v>
      </c>
      <c r="DE15" s="94">
        <v>16</v>
      </c>
      <c r="DF15" s="134">
        <v>28</v>
      </c>
      <c r="DG15" s="135">
        <v>23</v>
      </c>
      <c r="DH15" s="97">
        <f>+'[1]2014'!H13</f>
        <v>12</v>
      </c>
      <c r="DI15" s="97">
        <f>+'[1]2015'!H13</f>
        <v>25</v>
      </c>
      <c r="DJ15" s="97">
        <v>42</v>
      </c>
      <c r="DK15" s="97">
        <v>49</v>
      </c>
      <c r="DL15" s="103">
        <v>27</v>
      </c>
      <c r="DM15" s="132">
        <v>13</v>
      </c>
      <c r="DN15" s="132">
        <v>13</v>
      </c>
      <c r="DO15" s="132">
        <v>0</v>
      </c>
      <c r="DP15" s="132">
        <v>11</v>
      </c>
      <c r="DQ15" s="106">
        <v>2</v>
      </c>
      <c r="DR15" s="106">
        <v>6</v>
      </c>
      <c r="DS15" s="106">
        <v>4</v>
      </c>
      <c r="DT15" s="106">
        <v>4</v>
      </c>
      <c r="DU15" s="106">
        <v>2</v>
      </c>
      <c r="DV15" s="99">
        <v>4</v>
      </c>
      <c r="DW15" s="102">
        <v>5</v>
      </c>
      <c r="DX15" s="94">
        <v>21</v>
      </c>
      <c r="DY15" s="134">
        <v>47</v>
      </c>
      <c r="DZ15" s="135">
        <v>16</v>
      </c>
      <c r="EA15" s="97">
        <f>+'[1]2014'!I13</f>
        <v>24</v>
      </c>
      <c r="EB15" s="97">
        <f>+'[1]2015'!I13</f>
        <v>68</v>
      </c>
      <c r="EC15" s="97">
        <v>94</v>
      </c>
      <c r="ED15" s="97">
        <v>11</v>
      </c>
      <c r="EE15" s="103">
        <v>9</v>
      </c>
      <c r="EF15" s="132">
        <v>34</v>
      </c>
      <c r="EG15" s="132">
        <v>34</v>
      </c>
      <c r="EH15" s="132">
        <v>3</v>
      </c>
      <c r="EI15" s="132">
        <v>4</v>
      </c>
      <c r="EJ15" s="106">
        <v>1</v>
      </c>
      <c r="EK15" s="106">
        <v>11</v>
      </c>
      <c r="EL15" s="106">
        <v>12</v>
      </c>
      <c r="EM15" s="106">
        <v>11</v>
      </c>
      <c r="EN15" s="106">
        <v>2</v>
      </c>
      <c r="EO15" s="99">
        <v>20</v>
      </c>
      <c r="EP15" s="102">
        <v>11</v>
      </c>
      <c r="EQ15" s="94">
        <v>21</v>
      </c>
      <c r="ER15" s="134">
        <v>3</v>
      </c>
      <c r="ES15" s="135">
        <v>65</v>
      </c>
      <c r="ET15" s="97">
        <f>+'[1]2014'!J13</f>
        <v>33</v>
      </c>
      <c r="EU15" s="97">
        <f>+'[1]2015'!J13</f>
        <v>71</v>
      </c>
      <c r="EV15" s="97">
        <v>50</v>
      </c>
      <c r="EW15" s="97">
        <v>31</v>
      </c>
      <c r="EX15" s="103">
        <v>30</v>
      </c>
      <c r="EY15" s="132">
        <v>5</v>
      </c>
      <c r="EZ15" s="132">
        <v>5</v>
      </c>
      <c r="FA15" s="132">
        <v>9</v>
      </c>
      <c r="FB15" s="132">
        <v>4</v>
      </c>
      <c r="FC15" s="106">
        <v>4</v>
      </c>
      <c r="FD15" s="106">
        <v>9</v>
      </c>
      <c r="FE15" s="106">
        <v>10</v>
      </c>
      <c r="FF15" s="106">
        <v>8</v>
      </c>
      <c r="FG15" s="106">
        <v>1</v>
      </c>
      <c r="FH15" s="99">
        <v>8</v>
      </c>
      <c r="FI15" s="102">
        <v>8</v>
      </c>
      <c r="FJ15" s="94">
        <v>8</v>
      </c>
      <c r="FK15" s="134">
        <v>5</v>
      </c>
      <c r="FL15" s="135">
        <v>37</v>
      </c>
      <c r="FM15" s="97">
        <f>+'[1]2014'!K13</f>
        <v>24</v>
      </c>
      <c r="FN15" s="97">
        <f>+'[1]2015'!K13</f>
        <v>32</v>
      </c>
      <c r="FO15" s="97">
        <v>40</v>
      </c>
      <c r="FP15" s="97">
        <v>8</v>
      </c>
      <c r="FQ15" s="97">
        <v>14</v>
      </c>
      <c r="FR15" s="132">
        <v>6</v>
      </c>
      <c r="FS15" s="132">
        <v>4</v>
      </c>
      <c r="FT15" s="132">
        <v>11</v>
      </c>
      <c r="FU15" s="132">
        <v>30</v>
      </c>
      <c r="FV15" s="132">
        <v>7</v>
      </c>
      <c r="FW15" s="132">
        <v>10</v>
      </c>
      <c r="FX15" s="132">
        <v>1</v>
      </c>
      <c r="FY15" s="132">
        <v>3</v>
      </c>
      <c r="FZ15" s="132">
        <v>3</v>
      </c>
      <c r="GA15" s="99">
        <v>7</v>
      </c>
      <c r="GB15" s="102">
        <v>20</v>
      </c>
      <c r="GC15" s="136">
        <v>31</v>
      </c>
      <c r="GD15" s="137">
        <v>26</v>
      </c>
      <c r="GE15" s="138">
        <v>29</v>
      </c>
      <c r="GF15" s="97">
        <f>+'[1]2014'!L13</f>
        <v>6</v>
      </c>
      <c r="GG15" s="97">
        <f>+'[1]2015'!L13</f>
        <v>15</v>
      </c>
      <c r="GH15" s="97">
        <v>31</v>
      </c>
      <c r="GI15" s="97">
        <v>6</v>
      </c>
      <c r="GJ15" s="98">
        <v>7</v>
      </c>
      <c r="GK15" s="132">
        <v>16</v>
      </c>
      <c r="GL15" s="132">
        <v>28</v>
      </c>
      <c r="GM15" s="132">
        <v>30</v>
      </c>
      <c r="GN15" s="132">
        <v>16</v>
      </c>
      <c r="GO15" s="132">
        <v>10</v>
      </c>
      <c r="GP15" s="132">
        <v>11</v>
      </c>
      <c r="GQ15" s="132">
        <v>10</v>
      </c>
      <c r="GR15" s="132">
        <v>4</v>
      </c>
      <c r="GS15" s="132">
        <v>1</v>
      </c>
      <c r="GT15" s="99">
        <v>8</v>
      </c>
      <c r="GU15" s="102">
        <v>7</v>
      </c>
      <c r="GV15" s="136">
        <v>26</v>
      </c>
      <c r="GW15" s="137">
        <v>12</v>
      </c>
      <c r="GX15" s="138">
        <v>46</v>
      </c>
      <c r="GY15" s="97">
        <f>+'[1]2014'!M13</f>
        <v>31</v>
      </c>
      <c r="GZ15" s="97">
        <f>+'[1]2015'!M13</f>
        <v>43</v>
      </c>
      <c r="HA15" s="97">
        <v>43</v>
      </c>
      <c r="HB15" s="97">
        <v>26</v>
      </c>
      <c r="HC15" s="98">
        <v>13</v>
      </c>
      <c r="HD15" s="132">
        <v>7</v>
      </c>
      <c r="HE15" s="132">
        <v>8</v>
      </c>
      <c r="HF15" s="132">
        <v>13</v>
      </c>
      <c r="HG15" s="132">
        <v>8</v>
      </c>
      <c r="HH15" s="106">
        <v>3</v>
      </c>
      <c r="HI15" s="106">
        <v>8</v>
      </c>
      <c r="HJ15" s="106">
        <v>7</v>
      </c>
      <c r="HK15" s="106">
        <v>2</v>
      </c>
      <c r="HL15" s="106">
        <v>2</v>
      </c>
      <c r="HM15" s="99">
        <v>5</v>
      </c>
      <c r="HN15" s="102">
        <v>14</v>
      </c>
      <c r="HO15" s="94">
        <v>34</v>
      </c>
      <c r="HP15" s="134">
        <v>45</v>
      </c>
      <c r="HQ15" s="135">
        <v>54</v>
      </c>
      <c r="HR15" s="97">
        <f>+'[1]2014'!N13</f>
        <v>29</v>
      </c>
      <c r="HS15" s="97">
        <f>+'[1]2015'!N13</f>
        <v>29</v>
      </c>
      <c r="HT15" s="97">
        <v>19</v>
      </c>
      <c r="HU15" s="97">
        <v>12</v>
      </c>
      <c r="HV15" s="105">
        <v>14</v>
      </c>
      <c r="HW15" s="132">
        <v>2</v>
      </c>
      <c r="HX15" s="132">
        <v>5</v>
      </c>
      <c r="HY15" s="132">
        <v>1</v>
      </c>
      <c r="HZ15" s="132">
        <v>32</v>
      </c>
      <c r="IA15" s="106">
        <v>4</v>
      </c>
      <c r="IB15" s="106">
        <v>14</v>
      </c>
      <c r="IC15" s="106">
        <v>1</v>
      </c>
      <c r="ID15" s="106">
        <v>24</v>
      </c>
      <c r="IE15" s="106">
        <v>21</v>
      </c>
      <c r="IF15" s="99">
        <v>10</v>
      </c>
      <c r="IG15" s="102">
        <v>11</v>
      </c>
      <c r="IH15" s="94">
        <v>18</v>
      </c>
      <c r="II15" s="134">
        <v>4</v>
      </c>
      <c r="IJ15" s="135">
        <v>35</v>
      </c>
      <c r="IK15" s="97">
        <f>+'[1]2014'!O13</f>
        <v>18</v>
      </c>
      <c r="IL15" s="97">
        <f>+'[1]2015'!O13</f>
        <v>9</v>
      </c>
      <c r="IM15" s="97">
        <v>19</v>
      </c>
      <c r="IN15" s="97">
        <v>8</v>
      </c>
      <c r="IO15" s="98">
        <v>41</v>
      </c>
      <c r="IP15" s="132">
        <v>261</v>
      </c>
      <c r="IQ15" s="132">
        <v>283</v>
      </c>
      <c r="IR15" s="132">
        <v>257</v>
      </c>
      <c r="IS15" s="132">
        <v>266</v>
      </c>
      <c r="IT15" s="106">
        <v>234</v>
      </c>
      <c r="IU15" s="106">
        <v>259</v>
      </c>
      <c r="IV15" s="106">
        <v>83</v>
      </c>
      <c r="IW15" s="106">
        <v>230</v>
      </c>
      <c r="IX15" s="106">
        <v>164</v>
      </c>
      <c r="IY15" s="99">
        <v>328</v>
      </c>
      <c r="IZ15" s="102">
        <v>396</v>
      </c>
      <c r="JA15" s="94">
        <v>245</v>
      </c>
      <c r="JB15" s="134">
        <v>483</v>
      </c>
      <c r="JC15" s="135">
        <v>668</v>
      </c>
      <c r="JD15" s="97">
        <f>+'[1]2014'!P13</f>
        <v>839</v>
      </c>
      <c r="JE15" s="97">
        <f>+'[1]2015'!P13</f>
        <v>561</v>
      </c>
      <c r="JF15" s="97">
        <v>651</v>
      </c>
      <c r="JG15" s="97">
        <v>546</v>
      </c>
      <c r="JH15" s="98">
        <v>438</v>
      </c>
      <c r="JI15" s="132">
        <v>84</v>
      </c>
      <c r="JJ15" s="132">
        <v>20</v>
      </c>
      <c r="JK15" s="132">
        <v>21</v>
      </c>
      <c r="JL15" s="132">
        <v>18</v>
      </c>
      <c r="JM15" s="106"/>
      <c r="JN15" s="106">
        <v>19</v>
      </c>
      <c r="JO15" s="106">
        <v>17</v>
      </c>
      <c r="JP15" s="106">
        <v>54</v>
      </c>
      <c r="JQ15" s="99">
        <v>82</v>
      </c>
      <c r="JR15" s="99">
        <v>100</v>
      </c>
      <c r="JS15" s="102">
        <v>56</v>
      </c>
      <c r="JT15" s="94">
        <v>112</v>
      </c>
      <c r="JU15" s="134">
        <v>130</v>
      </c>
      <c r="JV15" s="135">
        <v>142</v>
      </c>
      <c r="JW15" s="107">
        <f>+'[1]2014'!Q13</f>
        <v>276</v>
      </c>
      <c r="JX15" s="107">
        <f>+'[1]2015'!Q13</f>
        <v>208</v>
      </c>
      <c r="JY15" s="107">
        <v>247</v>
      </c>
      <c r="JZ15" s="2">
        <v>181</v>
      </c>
      <c r="KA15" s="56">
        <v>227</v>
      </c>
    </row>
    <row r="16" spans="1:287" ht="18.75" customHeight="1" x14ac:dyDescent="0.2">
      <c r="A16" s="39" t="s">
        <v>28</v>
      </c>
      <c r="B16" s="40" t="s">
        <v>18</v>
      </c>
      <c r="C16" s="80">
        <f t="shared" si="25"/>
        <v>17360</v>
      </c>
      <c r="D16" s="80">
        <f t="shared" si="25"/>
        <v>18799</v>
      </c>
      <c r="E16" s="80">
        <f t="shared" si="25"/>
        <v>19562</v>
      </c>
      <c r="F16" s="80">
        <f t="shared" si="25"/>
        <v>19551</v>
      </c>
      <c r="G16" s="80">
        <f t="shared" si="25"/>
        <v>19713</v>
      </c>
      <c r="H16" s="80">
        <f t="shared" si="25"/>
        <v>19514</v>
      </c>
      <c r="I16" s="80">
        <v>19518</v>
      </c>
      <c r="J16" s="80">
        <f t="shared" si="26"/>
        <v>19763</v>
      </c>
      <c r="K16" s="80">
        <v>20459</v>
      </c>
      <c r="L16" s="80">
        <f>AE16+AX16+BQ16+CJ16+DC16+DV16+EO16+FH16+GA16+GT16+HM16+IF16+IY16+JR16</f>
        <v>20190</v>
      </c>
      <c r="M16" s="81">
        <v>21633</v>
      </c>
      <c r="N16" s="81">
        <v>22371</v>
      </c>
      <c r="O16" s="81">
        <v>23524</v>
      </c>
      <c r="P16" s="44">
        <v>25505</v>
      </c>
      <c r="Q16" s="44">
        <f>+'[1]2014'!R14</f>
        <v>25635</v>
      </c>
      <c r="R16" s="44">
        <v>25581</v>
      </c>
      <c r="S16" s="44">
        <v>25727</v>
      </c>
      <c r="T16" s="44">
        <v>25824</v>
      </c>
      <c r="U16" s="46" t="s">
        <v>24</v>
      </c>
      <c r="V16" s="84">
        <v>1192</v>
      </c>
      <c r="W16" s="84">
        <v>1287</v>
      </c>
      <c r="X16" s="84">
        <v>1422</v>
      </c>
      <c r="Y16" s="84">
        <v>1394</v>
      </c>
      <c r="Z16" s="84">
        <v>1056</v>
      </c>
      <c r="AA16" s="84">
        <v>1142</v>
      </c>
      <c r="AB16" s="84">
        <v>922</v>
      </c>
      <c r="AC16" s="84">
        <v>937</v>
      </c>
      <c r="AD16" s="84">
        <v>1010</v>
      </c>
      <c r="AE16" s="84">
        <v>953</v>
      </c>
      <c r="AF16" s="92">
        <v>1134</v>
      </c>
      <c r="AG16" s="53">
        <v>2305</v>
      </c>
      <c r="AH16" s="53">
        <v>955</v>
      </c>
      <c r="AI16" s="53">
        <v>1066</v>
      </c>
      <c r="AJ16" s="53">
        <f>+'[1]2014'!D14</f>
        <v>1213</v>
      </c>
      <c r="AK16" s="53">
        <v>1022</v>
      </c>
      <c r="AL16" s="81">
        <v>1142</v>
      </c>
      <c r="AM16" s="81">
        <v>1100</v>
      </c>
      <c r="AN16" s="56" t="s">
        <v>24</v>
      </c>
      <c r="AO16" s="84">
        <v>748</v>
      </c>
      <c r="AP16" s="84">
        <v>707</v>
      </c>
      <c r="AQ16" s="84">
        <v>664</v>
      </c>
      <c r="AR16" s="84">
        <v>684</v>
      </c>
      <c r="AS16" s="84">
        <v>710</v>
      </c>
      <c r="AT16" s="84">
        <v>712</v>
      </c>
      <c r="AU16" s="84">
        <v>655</v>
      </c>
      <c r="AV16" s="84">
        <v>623</v>
      </c>
      <c r="AW16" s="84">
        <v>589</v>
      </c>
      <c r="AX16" s="84">
        <v>581</v>
      </c>
      <c r="AY16" s="92">
        <v>571</v>
      </c>
      <c r="AZ16" s="50">
        <v>586</v>
      </c>
      <c r="BA16" s="50">
        <v>591</v>
      </c>
      <c r="BB16" s="50">
        <v>644</v>
      </c>
      <c r="BC16" s="92">
        <f>+'[1]2014'!E14</f>
        <v>570</v>
      </c>
      <c r="BD16" s="92">
        <f>+'[1]2015'!E14</f>
        <v>562</v>
      </c>
      <c r="BE16" s="93">
        <v>500</v>
      </c>
      <c r="BF16" s="2">
        <v>602</v>
      </c>
      <c r="BG16" s="56" t="s">
        <v>24</v>
      </c>
      <c r="BH16" s="84">
        <v>1043</v>
      </c>
      <c r="BI16" s="84">
        <v>1198</v>
      </c>
      <c r="BJ16" s="84">
        <v>1171</v>
      </c>
      <c r="BK16" s="84">
        <v>1156</v>
      </c>
      <c r="BL16" s="84">
        <v>1243</v>
      </c>
      <c r="BM16" s="84">
        <v>1063</v>
      </c>
      <c r="BN16" s="84">
        <v>1331</v>
      </c>
      <c r="BO16" s="84">
        <v>1370</v>
      </c>
      <c r="BP16" s="84">
        <v>1336</v>
      </c>
      <c r="BQ16" s="128">
        <v>750</v>
      </c>
      <c r="BR16" s="102">
        <v>906</v>
      </c>
      <c r="BS16" s="129">
        <v>954</v>
      </c>
      <c r="BT16" s="134">
        <v>970</v>
      </c>
      <c r="BU16" s="135">
        <v>982</v>
      </c>
      <c r="BV16" s="97">
        <f>+'[1]2014'!F14</f>
        <v>979</v>
      </c>
      <c r="BW16" s="97">
        <f>+'[1]2015'!F14</f>
        <v>1115</v>
      </c>
      <c r="BX16" s="97">
        <v>1079</v>
      </c>
      <c r="BY16" s="97">
        <v>1136</v>
      </c>
      <c r="BZ16" s="98" t="s">
        <v>24</v>
      </c>
      <c r="CA16" s="99">
        <v>857</v>
      </c>
      <c r="CB16" s="99">
        <v>849</v>
      </c>
      <c r="CC16" s="99">
        <v>835</v>
      </c>
      <c r="CD16" s="99">
        <v>923</v>
      </c>
      <c r="CE16" s="99">
        <v>896</v>
      </c>
      <c r="CF16" s="99">
        <v>886</v>
      </c>
      <c r="CG16" s="99">
        <v>795</v>
      </c>
      <c r="CH16" s="99">
        <v>801</v>
      </c>
      <c r="CI16" s="99">
        <v>875</v>
      </c>
      <c r="CJ16" s="99">
        <v>882</v>
      </c>
      <c r="CK16" s="102">
        <v>915</v>
      </c>
      <c r="CL16" s="129">
        <v>946</v>
      </c>
      <c r="CM16" s="134">
        <v>887</v>
      </c>
      <c r="CN16" s="135">
        <v>895</v>
      </c>
      <c r="CO16" s="97">
        <f>+'[1]2014'!G14</f>
        <v>935</v>
      </c>
      <c r="CP16" s="97">
        <f>+'[1]2015'!G14</f>
        <v>935</v>
      </c>
      <c r="CQ16" s="97">
        <v>855</v>
      </c>
      <c r="CR16" s="97">
        <v>879</v>
      </c>
      <c r="CS16" s="101" t="s">
        <v>24</v>
      </c>
      <c r="CT16" s="99">
        <v>862</v>
      </c>
      <c r="CU16" s="99">
        <v>908</v>
      </c>
      <c r="CV16" s="99">
        <v>917</v>
      </c>
      <c r="CW16" s="99">
        <v>712</v>
      </c>
      <c r="CX16" s="99">
        <v>710</v>
      </c>
      <c r="CY16" s="99">
        <v>719</v>
      </c>
      <c r="CZ16" s="99">
        <v>756</v>
      </c>
      <c r="DA16" s="99">
        <v>741</v>
      </c>
      <c r="DB16" s="99">
        <v>670</v>
      </c>
      <c r="DC16" s="99">
        <v>687</v>
      </c>
      <c r="DD16" s="102">
        <v>728</v>
      </c>
      <c r="DE16" s="94">
        <v>718</v>
      </c>
      <c r="DF16" s="134">
        <v>724</v>
      </c>
      <c r="DG16" s="135">
        <v>735</v>
      </c>
      <c r="DH16" s="97">
        <f>+'[1]2014'!H14</f>
        <v>700</v>
      </c>
      <c r="DI16" s="97">
        <f>+'[1]2015'!H14</f>
        <v>700</v>
      </c>
      <c r="DJ16" s="97">
        <v>775</v>
      </c>
      <c r="DK16" s="97">
        <v>794</v>
      </c>
      <c r="DL16" s="103" t="s">
        <v>24</v>
      </c>
      <c r="DM16" s="99">
        <v>902</v>
      </c>
      <c r="DN16" s="99">
        <v>896</v>
      </c>
      <c r="DO16" s="99">
        <v>872</v>
      </c>
      <c r="DP16" s="99">
        <v>883</v>
      </c>
      <c r="DQ16" s="99">
        <v>922</v>
      </c>
      <c r="DR16" s="99">
        <v>905</v>
      </c>
      <c r="DS16" s="99">
        <v>870</v>
      </c>
      <c r="DT16" s="99">
        <v>760</v>
      </c>
      <c r="DU16" s="99">
        <v>718</v>
      </c>
      <c r="DV16" s="99">
        <v>675</v>
      </c>
      <c r="DW16" s="102">
        <v>665</v>
      </c>
      <c r="DX16" s="94">
        <v>645</v>
      </c>
      <c r="DY16" s="134">
        <v>729</v>
      </c>
      <c r="DZ16" s="135">
        <v>742</v>
      </c>
      <c r="EA16" s="97">
        <f>+'[1]2014'!I14</f>
        <v>725</v>
      </c>
      <c r="EB16" s="97">
        <f>+'[1]2015'!I14</f>
        <v>725</v>
      </c>
      <c r="EC16" s="97">
        <v>667</v>
      </c>
      <c r="ED16" s="97">
        <v>777</v>
      </c>
      <c r="EE16" s="103" t="s">
        <v>24</v>
      </c>
      <c r="EF16" s="99">
        <v>798</v>
      </c>
      <c r="EG16" s="99">
        <v>807</v>
      </c>
      <c r="EH16" s="99">
        <v>826</v>
      </c>
      <c r="EI16" s="99">
        <v>856</v>
      </c>
      <c r="EJ16" s="99">
        <v>784</v>
      </c>
      <c r="EK16" s="99">
        <v>744</v>
      </c>
      <c r="EL16" s="99">
        <v>693</v>
      </c>
      <c r="EM16" s="99">
        <v>673</v>
      </c>
      <c r="EN16" s="99">
        <v>617</v>
      </c>
      <c r="EO16" s="99">
        <v>599</v>
      </c>
      <c r="EP16" s="102">
        <v>693</v>
      </c>
      <c r="EQ16" s="94">
        <v>720</v>
      </c>
      <c r="ER16" s="134">
        <v>690</v>
      </c>
      <c r="ES16" s="135">
        <v>624</v>
      </c>
      <c r="ET16" s="97">
        <f>+'[1]2014'!J14</f>
        <v>729</v>
      </c>
      <c r="EU16" s="97">
        <f>+'[1]2015'!J14</f>
        <v>769</v>
      </c>
      <c r="EV16" s="97">
        <v>789</v>
      </c>
      <c r="EW16" s="97">
        <v>804</v>
      </c>
      <c r="EX16" s="103" t="s">
        <v>24</v>
      </c>
      <c r="EY16" s="99">
        <v>626</v>
      </c>
      <c r="EZ16" s="99">
        <v>640</v>
      </c>
      <c r="FA16" s="99">
        <v>647</v>
      </c>
      <c r="FB16" s="99">
        <v>629</v>
      </c>
      <c r="FC16" s="99">
        <v>619</v>
      </c>
      <c r="FD16" s="99">
        <v>558</v>
      </c>
      <c r="FE16" s="99">
        <v>481</v>
      </c>
      <c r="FF16" s="99">
        <v>511</v>
      </c>
      <c r="FG16" s="99">
        <v>577</v>
      </c>
      <c r="FH16" s="99">
        <v>485</v>
      </c>
      <c r="FI16" s="102">
        <v>505</v>
      </c>
      <c r="FJ16" s="94">
        <v>512</v>
      </c>
      <c r="FK16" s="134">
        <v>559</v>
      </c>
      <c r="FL16" s="135">
        <v>560</v>
      </c>
      <c r="FM16" s="97">
        <f>+'[1]2014'!K14</f>
        <v>655</v>
      </c>
      <c r="FN16" s="97">
        <f>+'[1]2015'!K14</f>
        <v>655</v>
      </c>
      <c r="FO16" s="97">
        <v>609</v>
      </c>
      <c r="FP16" s="97">
        <v>636</v>
      </c>
      <c r="FQ16" s="97" t="s">
        <v>24</v>
      </c>
      <c r="FR16" s="99">
        <v>899</v>
      </c>
      <c r="FS16" s="99">
        <v>949</v>
      </c>
      <c r="FT16" s="99">
        <v>929</v>
      </c>
      <c r="FU16" s="99">
        <v>939</v>
      </c>
      <c r="FV16" s="99">
        <v>863</v>
      </c>
      <c r="FW16" s="99">
        <v>840</v>
      </c>
      <c r="FX16" s="99">
        <v>777</v>
      </c>
      <c r="FY16" s="99">
        <v>685</v>
      </c>
      <c r="FZ16" s="99">
        <v>687</v>
      </c>
      <c r="GA16" s="99">
        <v>732</v>
      </c>
      <c r="GB16" s="95">
        <v>723</v>
      </c>
      <c r="GC16" s="94">
        <v>789</v>
      </c>
      <c r="GD16" s="134">
        <v>759</v>
      </c>
      <c r="GE16" s="135">
        <v>767</v>
      </c>
      <c r="GF16" s="97">
        <f>+'[1]2014'!L14</f>
        <v>782</v>
      </c>
      <c r="GG16" s="97">
        <f>+'[1]2015'!L14</f>
        <v>782</v>
      </c>
      <c r="GH16" s="97">
        <v>782</v>
      </c>
      <c r="GI16" s="97">
        <v>756</v>
      </c>
      <c r="GJ16" s="101" t="s">
        <v>24</v>
      </c>
      <c r="GK16" s="99">
        <v>1523</v>
      </c>
      <c r="GL16" s="99">
        <v>1504</v>
      </c>
      <c r="GM16" s="99">
        <v>1509</v>
      </c>
      <c r="GN16" s="99">
        <v>1429</v>
      </c>
      <c r="GO16" s="99">
        <v>1570</v>
      </c>
      <c r="GP16" s="99">
        <v>1619</v>
      </c>
      <c r="GQ16" s="99">
        <v>1578</v>
      </c>
      <c r="GR16" s="99">
        <v>1626</v>
      </c>
      <c r="GS16" s="99">
        <v>1420</v>
      </c>
      <c r="GT16" s="99">
        <v>1386</v>
      </c>
      <c r="GU16" s="102">
        <v>1519</v>
      </c>
      <c r="GV16" s="94">
        <v>1405</v>
      </c>
      <c r="GW16" s="134">
        <v>1554</v>
      </c>
      <c r="GX16" s="135">
        <v>1566</v>
      </c>
      <c r="GY16" s="97">
        <f>+'[1]2014'!M14</f>
        <v>1418</v>
      </c>
      <c r="GZ16" s="97">
        <f>+'[1]2015'!M14</f>
        <v>1418</v>
      </c>
      <c r="HA16" s="97">
        <v>1475</v>
      </c>
      <c r="HB16" s="97">
        <v>1509</v>
      </c>
      <c r="HC16" s="98" t="s">
        <v>24</v>
      </c>
      <c r="HD16" s="99">
        <v>745</v>
      </c>
      <c r="HE16" s="99">
        <v>833</v>
      </c>
      <c r="HF16" s="99">
        <v>841</v>
      </c>
      <c r="HG16" s="99">
        <v>807</v>
      </c>
      <c r="HH16" s="99">
        <v>855</v>
      </c>
      <c r="HI16" s="99">
        <v>731</v>
      </c>
      <c r="HJ16" s="99">
        <v>739</v>
      </c>
      <c r="HK16" s="99">
        <v>664</v>
      </c>
      <c r="HL16" s="99">
        <v>636</v>
      </c>
      <c r="HM16" s="99">
        <v>756</v>
      </c>
      <c r="HN16" s="102">
        <v>667</v>
      </c>
      <c r="HO16" s="94">
        <v>756</v>
      </c>
      <c r="HP16" s="134">
        <v>762</v>
      </c>
      <c r="HQ16" s="135">
        <v>727</v>
      </c>
      <c r="HR16" s="97">
        <f>+'[1]2014'!N14</f>
        <v>762</v>
      </c>
      <c r="HS16" s="97">
        <f>+'[1]2015'!N14</f>
        <v>731</v>
      </c>
      <c r="HT16" s="97">
        <v>684</v>
      </c>
      <c r="HU16" s="97">
        <v>647</v>
      </c>
      <c r="HV16" s="121" t="s">
        <v>24</v>
      </c>
      <c r="HW16" s="99">
        <v>1125</v>
      </c>
      <c r="HX16" s="99">
        <v>1029</v>
      </c>
      <c r="HY16" s="99">
        <v>1019</v>
      </c>
      <c r="HZ16" s="99">
        <v>1029</v>
      </c>
      <c r="IA16" s="99">
        <v>1005</v>
      </c>
      <c r="IB16" s="99">
        <v>1009</v>
      </c>
      <c r="IC16" s="99">
        <v>972</v>
      </c>
      <c r="ID16" s="99">
        <v>963</v>
      </c>
      <c r="IE16" s="99">
        <v>943</v>
      </c>
      <c r="IF16" s="99">
        <v>936</v>
      </c>
      <c r="IG16" s="95">
        <v>1164</v>
      </c>
      <c r="IH16" s="94">
        <v>1110</v>
      </c>
      <c r="II16" s="134">
        <v>1214</v>
      </c>
      <c r="IJ16" s="135">
        <v>1139</v>
      </c>
      <c r="IK16" s="97">
        <f>+'[1]2014'!O14</f>
        <v>1193</v>
      </c>
      <c r="IL16" s="97">
        <f>+'[1]2015'!O14</f>
        <v>1193</v>
      </c>
      <c r="IM16" s="97">
        <v>1103</v>
      </c>
      <c r="IN16" s="97">
        <v>1097</v>
      </c>
      <c r="IO16" s="98" t="s">
        <v>24</v>
      </c>
      <c r="IP16" s="99">
        <v>4113</v>
      </c>
      <c r="IQ16" s="99">
        <v>4891</v>
      </c>
      <c r="IR16" s="99">
        <v>5272</v>
      </c>
      <c r="IS16" s="99">
        <v>5282</v>
      </c>
      <c r="IT16" s="99">
        <v>5450</v>
      </c>
      <c r="IU16" s="99">
        <v>5089</v>
      </c>
      <c r="IV16" s="99">
        <v>5235</v>
      </c>
      <c r="IW16" s="99">
        <v>4987</v>
      </c>
      <c r="IX16" s="99">
        <v>5412</v>
      </c>
      <c r="IY16" s="99">
        <v>5600</v>
      </c>
      <c r="IZ16" s="95">
        <v>5864</v>
      </c>
      <c r="JA16" s="94">
        <v>6223</v>
      </c>
      <c r="JB16" s="134">
        <v>6875</v>
      </c>
      <c r="JC16" s="135">
        <v>7334</v>
      </c>
      <c r="JD16" s="97">
        <f>+'[1]2014'!P14</f>
        <v>7281</v>
      </c>
      <c r="JE16" s="97">
        <f>+'[1]2015'!P14</f>
        <v>7281</v>
      </c>
      <c r="JF16" s="97">
        <v>7886</v>
      </c>
      <c r="JG16" s="97">
        <v>8187</v>
      </c>
      <c r="JH16" s="98" t="s">
        <v>24</v>
      </c>
      <c r="JI16" s="99">
        <v>1927</v>
      </c>
      <c r="JJ16" s="99">
        <v>2301</v>
      </c>
      <c r="JK16" s="99">
        <v>2638</v>
      </c>
      <c r="JL16" s="99">
        <v>2828</v>
      </c>
      <c r="JM16" s="99">
        <v>3030</v>
      </c>
      <c r="JN16" s="99">
        <v>3497</v>
      </c>
      <c r="JO16" s="99">
        <v>3714</v>
      </c>
      <c r="JP16" s="99">
        <v>4422</v>
      </c>
      <c r="JQ16" s="99">
        <v>4969</v>
      </c>
      <c r="JR16" s="99">
        <v>5168</v>
      </c>
      <c r="JS16" s="102">
        <v>5579</v>
      </c>
      <c r="JT16" s="94">
        <v>5914</v>
      </c>
      <c r="JU16" s="134">
        <v>6255</v>
      </c>
      <c r="JV16" s="135">
        <v>7724</v>
      </c>
      <c r="JW16" s="107">
        <f>+'[1]2014'!Q14</f>
        <v>7693</v>
      </c>
      <c r="JX16" s="107">
        <f>+'[1]2015'!Q14</f>
        <v>7693</v>
      </c>
      <c r="JY16" s="107">
        <v>7381</v>
      </c>
      <c r="JZ16" s="2">
        <v>6900</v>
      </c>
      <c r="KA16" s="56" t="s">
        <v>24</v>
      </c>
    </row>
    <row r="17" spans="1:287" s="141" customFormat="1" ht="18.75" customHeight="1" x14ac:dyDescent="0.2">
      <c r="A17" s="39" t="s">
        <v>29</v>
      </c>
      <c r="B17" s="40" t="s">
        <v>18</v>
      </c>
      <c r="C17" s="80">
        <f t="shared" si="25"/>
        <v>9258</v>
      </c>
      <c r="D17" s="80">
        <f t="shared" si="25"/>
        <v>8796</v>
      </c>
      <c r="E17" s="80">
        <f t="shared" si="25"/>
        <v>8881</v>
      </c>
      <c r="F17" s="80">
        <f t="shared" si="25"/>
        <v>8663</v>
      </c>
      <c r="G17" s="80">
        <f t="shared" si="25"/>
        <v>8770</v>
      </c>
      <c r="H17" s="80">
        <f t="shared" si="25"/>
        <v>8144</v>
      </c>
      <c r="I17" s="80">
        <v>7662</v>
      </c>
      <c r="J17" s="80">
        <f t="shared" si="26"/>
        <v>7036</v>
      </c>
      <c r="K17" s="80">
        <v>6914</v>
      </c>
      <c r="L17" s="80">
        <f>AD17+AV17+BO17+CG17+CY17+DQ17+EI17+FA17+FS17+GK17+GU17+HM17+IE17+IW17</f>
        <v>8912</v>
      </c>
      <c r="M17" s="81">
        <f t="shared" ref="M17:M23" si="27">AE17+AW17+BO17+CG17+CY17+DQ17+EI17+FA17+FS17+GK17+GU17+HM17+IE17+IW17</f>
        <v>8861</v>
      </c>
      <c r="N17" s="81">
        <v>6792</v>
      </c>
      <c r="O17" s="81">
        <v>6858</v>
      </c>
      <c r="P17" s="44">
        <v>6950</v>
      </c>
      <c r="Q17" s="44">
        <f>+'[1]2014'!R15</f>
        <v>7086</v>
      </c>
      <c r="R17" s="44">
        <v>7106</v>
      </c>
      <c r="S17" s="44">
        <v>7342</v>
      </c>
      <c r="T17" s="44">
        <v>7342</v>
      </c>
      <c r="U17" s="139">
        <v>7033</v>
      </c>
      <c r="V17" s="84">
        <v>695</v>
      </c>
      <c r="W17" s="84">
        <v>702</v>
      </c>
      <c r="X17" s="84">
        <v>680</v>
      </c>
      <c r="Y17" s="84">
        <v>645</v>
      </c>
      <c r="Z17" s="84">
        <v>656</v>
      </c>
      <c r="AA17" s="84">
        <v>754</v>
      </c>
      <c r="AB17" s="84">
        <v>549</v>
      </c>
      <c r="AC17" s="84">
        <v>467</v>
      </c>
      <c r="AD17" s="84">
        <v>456</v>
      </c>
      <c r="AE17" s="84">
        <v>423</v>
      </c>
      <c r="AF17" s="92">
        <v>395</v>
      </c>
      <c r="AG17" s="53">
        <v>97</v>
      </c>
      <c r="AH17" s="53">
        <v>432</v>
      </c>
      <c r="AI17" s="53">
        <v>466</v>
      </c>
      <c r="AJ17" s="53">
        <f>+'[1]2014'!D15</f>
        <v>493</v>
      </c>
      <c r="AK17" s="53">
        <v>462</v>
      </c>
      <c r="AL17" s="81">
        <v>618</v>
      </c>
      <c r="AM17" s="81">
        <v>618</v>
      </c>
      <c r="AN17" s="140">
        <v>507</v>
      </c>
      <c r="AO17" s="84">
        <v>590</v>
      </c>
      <c r="AP17" s="84">
        <v>596</v>
      </c>
      <c r="AQ17" s="84">
        <v>565</v>
      </c>
      <c r="AR17" s="84">
        <v>581</v>
      </c>
      <c r="AS17" s="84">
        <v>595</v>
      </c>
      <c r="AT17" s="84">
        <v>571</v>
      </c>
      <c r="AU17" s="84">
        <v>519</v>
      </c>
      <c r="AV17" s="84">
        <v>456</v>
      </c>
      <c r="AW17" s="84">
        <v>438</v>
      </c>
      <c r="AX17" s="84">
        <v>442</v>
      </c>
      <c r="AY17" s="92">
        <v>457</v>
      </c>
      <c r="AZ17" s="50">
        <v>476</v>
      </c>
      <c r="BA17" s="50">
        <v>455</v>
      </c>
      <c r="BB17" s="50">
        <v>501</v>
      </c>
      <c r="BC17" s="92">
        <f>+'[1]2014'!E15</f>
        <v>506</v>
      </c>
      <c r="BD17" s="92">
        <f>+'[1]2015'!E15</f>
        <v>435</v>
      </c>
      <c r="BE17" s="93">
        <v>375</v>
      </c>
      <c r="BF17" s="141">
        <v>375</v>
      </c>
      <c r="BG17" s="140">
        <v>486</v>
      </c>
      <c r="BH17" s="84">
        <v>780</v>
      </c>
      <c r="BI17" s="84">
        <v>892</v>
      </c>
      <c r="BJ17" s="84">
        <v>769</v>
      </c>
      <c r="BK17" s="84">
        <v>832</v>
      </c>
      <c r="BL17" s="84">
        <v>899</v>
      </c>
      <c r="BM17" s="84">
        <v>738</v>
      </c>
      <c r="BN17" s="84">
        <v>874</v>
      </c>
      <c r="BO17" s="84">
        <v>686</v>
      </c>
      <c r="BP17" s="84">
        <v>490</v>
      </c>
      <c r="BQ17" s="128">
        <v>436</v>
      </c>
      <c r="BR17" s="102">
        <v>480</v>
      </c>
      <c r="BS17" s="129">
        <v>568</v>
      </c>
      <c r="BT17" s="134">
        <v>485</v>
      </c>
      <c r="BU17" s="135">
        <v>517</v>
      </c>
      <c r="BV17" s="97">
        <f>+'[1]2014'!F15</f>
        <v>526</v>
      </c>
      <c r="BW17" s="97">
        <f>+'[1]2015'!F15</f>
        <v>612</v>
      </c>
      <c r="BX17" s="97">
        <v>612</v>
      </c>
      <c r="BY17" s="97">
        <v>612</v>
      </c>
      <c r="BZ17" s="98">
        <v>536</v>
      </c>
      <c r="CA17" s="99">
        <v>562</v>
      </c>
      <c r="CB17" s="99">
        <v>557</v>
      </c>
      <c r="CC17" s="99">
        <v>630</v>
      </c>
      <c r="CD17" s="99">
        <v>726</v>
      </c>
      <c r="CE17" s="99">
        <v>702</v>
      </c>
      <c r="CF17" s="99">
        <v>705</v>
      </c>
      <c r="CG17" s="99">
        <v>669</v>
      </c>
      <c r="CH17" s="99">
        <v>659</v>
      </c>
      <c r="CI17" s="99">
        <v>673</v>
      </c>
      <c r="CJ17" s="99">
        <v>662</v>
      </c>
      <c r="CK17" s="102">
        <v>700</v>
      </c>
      <c r="CL17" s="129">
        <v>716</v>
      </c>
      <c r="CM17" s="134">
        <v>755</v>
      </c>
      <c r="CN17" s="135">
        <v>732</v>
      </c>
      <c r="CO17" s="97">
        <f>+'[1]2014'!G15</f>
        <v>764</v>
      </c>
      <c r="CP17" s="97">
        <f>+'[1]2015'!G15</f>
        <v>764</v>
      </c>
      <c r="CQ17" s="97">
        <v>670</v>
      </c>
      <c r="CR17" s="97">
        <v>670</v>
      </c>
      <c r="CS17" s="101">
        <v>709</v>
      </c>
      <c r="CT17" s="99">
        <v>680</v>
      </c>
      <c r="CU17" s="99">
        <v>542</v>
      </c>
      <c r="CV17" s="99">
        <v>626</v>
      </c>
      <c r="CW17" s="99">
        <v>434</v>
      </c>
      <c r="CX17" s="99">
        <v>443</v>
      </c>
      <c r="CY17" s="99">
        <v>448</v>
      </c>
      <c r="CZ17" s="99">
        <v>504</v>
      </c>
      <c r="DA17" s="99">
        <v>433</v>
      </c>
      <c r="DB17" s="99">
        <v>350</v>
      </c>
      <c r="DC17" s="99">
        <v>313</v>
      </c>
      <c r="DD17" s="102">
        <v>334</v>
      </c>
      <c r="DE17" s="94">
        <v>332</v>
      </c>
      <c r="DF17" s="134">
        <v>346</v>
      </c>
      <c r="DG17" s="135">
        <v>361</v>
      </c>
      <c r="DH17" s="97">
        <f>+'[1]2014'!H15</f>
        <v>395</v>
      </c>
      <c r="DI17" s="97">
        <f>+'[1]2015'!H15</f>
        <v>395</v>
      </c>
      <c r="DJ17" s="97">
        <v>439</v>
      </c>
      <c r="DK17" s="97">
        <v>439</v>
      </c>
      <c r="DL17" s="103">
        <v>437</v>
      </c>
      <c r="DM17" s="99">
        <v>821</v>
      </c>
      <c r="DN17" s="99">
        <v>773</v>
      </c>
      <c r="DO17" s="99">
        <v>788</v>
      </c>
      <c r="DP17" s="99">
        <v>765</v>
      </c>
      <c r="DQ17" s="99">
        <v>797</v>
      </c>
      <c r="DR17" s="99">
        <v>774</v>
      </c>
      <c r="DS17" s="99">
        <v>737</v>
      </c>
      <c r="DT17" s="99">
        <v>611</v>
      </c>
      <c r="DU17" s="99">
        <v>546</v>
      </c>
      <c r="DV17" s="99">
        <v>533</v>
      </c>
      <c r="DW17" s="102">
        <v>515</v>
      </c>
      <c r="DX17" s="94">
        <v>509</v>
      </c>
      <c r="DY17" s="134">
        <v>530</v>
      </c>
      <c r="DZ17" s="135">
        <v>538</v>
      </c>
      <c r="EA17" s="97">
        <f>+'[1]2014'!I15</f>
        <v>543</v>
      </c>
      <c r="EB17" s="97">
        <f>+'[1]2015'!I15</f>
        <v>543</v>
      </c>
      <c r="EC17" s="97">
        <v>502</v>
      </c>
      <c r="ED17" s="97">
        <v>502</v>
      </c>
      <c r="EE17" s="103">
        <v>592</v>
      </c>
      <c r="EF17" s="99">
        <v>564</v>
      </c>
      <c r="EG17" s="99">
        <v>459</v>
      </c>
      <c r="EH17" s="99">
        <v>489</v>
      </c>
      <c r="EI17" s="99">
        <v>503</v>
      </c>
      <c r="EJ17" s="99">
        <v>469</v>
      </c>
      <c r="EK17" s="99">
        <v>419</v>
      </c>
      <c r="EL17" s="99">
        <v>364</v>
      </c>
      <c r="EM17" s="99">
        <v>362</v>
      </c>
      <c r="EN17" s="99">
        <v>351</v>
      </c>
      <c r="EO17" s="99">
        <v>363</v>
      </c>
      <c r="EP17" s="102">
        <v>371</v>
      </c>
      <c r="EQ17" s="94">
        <v>375</v>
      </c>
      <c r="ER17" s="134">
        <v>385</v>
      </c>
      <c r="ES17" s="135">
        <v>394</v>
      </c>
      <c r="ET17" s="97">
        <f>+'[1]2014'!J15</f>
        <v>405</v>
      </c>
      <c r="EU17" s="97">
        <f>+'[1]2015'!J15</f>
        <v>441</v>
      </c>
      <c r="EV17" s="97">
        <v>420</v>
      </c>
      <c r="EW17" s="97">
        <v>420</v>
      </c>
      <c r="EX17" s="103">
        <v>434</v>
      </c>
      <c r="EY17" s="99">
        <v>537</v>
      </c>
      <c r="EZ17" s="99">
        <v>563</v>
      </c>
      <c r="FA17" s="99">
        <v>558</v>
      </c>
      <c r="FB17" s="99">
        <v>555</v>
      </c>
      <c r="FC17" s="99">
        <v>542</v>
      </c>
      <c r="FD17" s="99">
        <v>475</v>
      </c>
      <c r="FE17" s="99">
        <v>377</v>
      </c>
      <c r="FF17" s="99">
        <v>426</v>
      </c>
      <c r="FG17" s="99">
        <v>412</v>
      </c>
      <c r="FH17" s="99">
        <v>437</v>
      </c>
      <c r="FI17" s="102">
        <v>395</v>
      </c>
      <c r="FJ17" s="94">
        <v>399</v>
      </c>
      <c r="FK17" s="134">
        <v>415</v>
      </c>
      <c r="FL17" s="135">
        <v>462</v>
      </c>
      <c r="FM17" s="97">
        <f>+'[1]2014'!K15</f>
        <v>482</v>
      </c>
      <c r="FN17" s="97">
        <f>+'[1]2015'!K15</f>
        <v>482</v>
      </c>
      <c r="FO17" s="97">
        <v>508</v>
      </c>
      <c r="FP17" s="97">
        <v>508</v>
      </c>
      <c r="FQ17" s="97">
        <v>486</v>
      </c>
      <c r="FR17" s="99">
        <v>802</v>
      </c>
      <c r="FS17" s="99">
        <v>701</v>
      </c>
      <c r="FT17" s="99">
        <v>755</v>
      </c>
      <c r="FU17" s="99">
        <v>743</v>
      </c>
      <c r="FV17" s="99">
        <v>607</v>
      </c>
      <c r="FW17" s="99">
        <v>615</v>
      </c>
      <c r="FX17" s="99">
        <v>548</v>
      </c>
      <c r="FY17" s="99">
        <v>558</v>
      </c>
      <c r="FZ17" s="99">
        <v>626</v>
      </c>
      <c r="GA17" s="99">
        <v>571</v>
      </c>
      <c r="GB17" s="102">
        <v>590</v>
      </c>
      <c r="GC17" s="94">
        <v>574</v>
      </c>
      <c r="GD17" s="134">
        <v>536</v>
      </c>
      <c r="GE17" s="135">
        <v>547</v>
      </c>
      <c r="GF17" s="97">
        <f>+'[1]2014'!L15</f>
        <v>551</v>
      </c>
      <c r="GG17" s="97">
        <f>+'[1]2015'!L15</f>
        <v>551</v>
      </c>
      <c r="GH17" s="97">
        <v>560</v>
      </c>
      <c r="GI17" s="97">
        <v>560</v>
      </c>
      <c r="GJ17" s="98">
        <v>541</v>
      </c>
      <c r="GK17" s="99">
        <v>1251</v>
      </c>
      <c r="GL17" s="99">
        <v>1188</v>
      </c>
      <c r="GM17" s="99">
        <v>1104</v>
      </c>
      <c r="GN17" s="99">
        <v>1037</v>
      </c>
      <c r="GO17" s="99">
        <v>1160</v>
      </c>
      <c r="GP17" s="99">
        <v>1091</v>
      </c>
      <c r="GQ17" s="99">
        <v>1148</v>
      </c>
      <c r="GR17" s="99">
        <v>1228</v>
      </c>
      <c r="GS17" s="99">
        <v>1217</v>
      </c>
      <c r="GT17" s="99">
        <v>1160</v>
      </c>
      <c r="GU17" s="102">
        <v>1114</v>
      </c>
      <c r="GV17" s="94">
        <v>1011</v>
      </c>
      <c r="GW17" s="134">
        <v>1025</v>
      </c>
      <c r="GX17" s="135">
        <v>974</v>
      </c>
      <c r="GY17" s="97">
        <f>+'[1]2014'!M15</f>
        <v>986</v>
      </c>
      <c r="GZ17" s="97">
        <f>+'[1]2015'!M15</f>
        <v>986</v>
      </c>
      <c r="HA17" s="97">
        <v>956</v>
      </c>
      <c r="HB17" s="97">
        <v>956</v>
      </c>
      <c r="HC17" s="98">
        <v>801</v>
      </c>
      <c r="HD17" s="99">
        <v>476</v>
      </c>
      <c r="HE17" s="99">
        <v>692</v>
      </c>
      <c r="HF17" s="99">
        <v>718</v>
      </c>
      <c r="HG17" s="99">
        <v>686</v>
      </c>
      <c r="HH17" s="99">
        <v>758</v>
      </c>
      <c r="HI17" s="99">
        <v>632</v>
      </c>
      <c r="HJ17" s="99">
        <v>638</v>
      </c>
      <c r="HK17" s="99">
        <v>392</v>
      </c>
      <c r="HL17" s="99">
        <v>543</v>
      </c>
      <c r="HM17" s="99">
        <v>635</v>
      </c>
      <c r="HN17" s="102">
        <v>608</v>
      </c>
      <c r="HO17" s="94">
        <v>580</v>
      </c>
      <c r="HP17" s="134">
        <v>548</v>
      </c>
      <c r="HQ17" s="135">
        <v>539</v>
      </c>
      <c r="HR17" s="97">
        <f>+'[1]2014'!N15</f>
        <v>542</v>
      </c>
      <c r="HS17" s="97">
        <f>+'[1]2015'!N15</f>
        <v>542</v>
      </c>
      <c r="HT17" s="97">
        <v>538</v>
      </c>
      <c r="HU17" s="97">
        <v>538</v>
      </c>
      <c r="HV17" s="105">
        <v>504</v>
      </c>
      <c r="HW17" s="99">
        <v>678</v>
      </c>
      <c r="HX17" s="99">
        <v>581</v>
      </c>
      <c r="HY17" s="99">
        <v>637</v>
      </c>
      <c r="HZ17" s="99">
        <v>568</v>
      </c>
      <c r="IA17" s="99">
        <v>567</v>
      </c>
      <c r="IB17" s="99">
        <v>444</v>
      </c>
      <c r="IC17" s="99">
        <v>418</v>
      </c>
      <c r="ID17" s="99">
        <v>448</v>
      </c>
      <c r="IE17" s="99">
        <v>414</v>
      </c>
      <c r="IF17" s="99">
        <v>424</v>
      </c>
      <c r="IG17" s="102">
        <v>413</v>
      </c>
      <c r="IH17" s="94">
        <v>432</v>
      </c>
      <c r="II17" s="134">
        <v>455</v>
      </c>
      <c r="IJ17" s="135">
        <v>449</v>
      </c>
      <c r="IK17" s="97">
        <f>+'[1]2014'!O15</f>
        <v>462</v>
      </c>
      <c r="IL17" s="97">
        <f>+'[1]2015'!O15</f>
        <v>462</v>
      </c>
      <c r="IM17" s="97">
        <v>510</v>
      </c>
      <c r="IN17" s="97">
        <v>510</v>
      </c>
      <c r="IO17" s="98">
        <v>514</v>
      </c>
      <c r="IP17" s="99">
        <v>795</v>
      </c>
      <c r="IQ17" s="99">
        <v>519</v>
      </c>
      <c r="IR17" s="99">
        <v>548</v>
      </c>
      <c r="IS17" s="99">
        <v>569</v>
      </c>
      <c r="IT17" s="99">
        <v>495</v>
      </c>
      <c r="IU17" s="99">
        <v>393</v>
      </c>
      <c r="IV17" s="99">
        <v>267</v>
      </c>
      <c r="IW17" s="99">
        <v>224</v>
      </c>
      <c r="IX17" s="99">
        <v>323</v>
      </c>
      <c r="IY17" s="99">
        <v>304</v>
      </c>
      <c r="IZ17" s="102">
        <v>295</v>
      </c>
      <c r="JA17" s="94">
        <v>314</v>
      </c>
      <c r="JB17" s="134">
        <v>336</v>
      </c>
      <c r="JC17" s="135">
        <v>366</v>
      </c>
      <c r="JD17" s="97">
        <f>+'[1]2014'!P15</f>
        <v>332</v>
      </c>
      <c r="JE17" s="97">
        <f>+'[1]2015'!P15</f>
        <v>332</v>
      </c>
      <c r="JF17" s="97">
        <v>433</v>
      </c>
      <c r="JG17" s="97">
        <v>433</v>
      </c>
      <c r="JH17" s="98">
        <v>390</v>
      </c>
      <c r="JI17" s="99">
        <v>27</v>
      </c>
      <c r="JJ17" s="99">
        <v>31</v>
      </c>
      <c r="JK17" s="99">
        <v>14</v>
      </c>
      <c r="JL17" s="99">
        <v>19</v>
      </c>
      <c r="JM17" s="99">
        <v>80</v>
      </c>
      <c r="JN17" s="99">
        <v>85</v>
      </c>
      <c r="JO17" s="99">
        <v>50</v>
      </c>
      <c r="JP17" s="99">
        <v>86</v>
      </c>
      <c r="JQ17" s="99">
        <v>75</v>
      </c>
      <c r="JR17" s="99">
        <v>71</v>
      </c>
      <c r="JS17" s="102">
        <v>83</v>
      </c>
      <c r="JT17" s="94">
        <v>86</v>
      </c>
      <c r="JU17" s="134">
        <v>155</v>
      </c>
      <c r="JV17" s="135">
        <v>104</v>
      </c>
      <c r="JW17" s="107">
        <f>+'[1]2014'!Q15</f>
        <v>99</v>
      </c>
      <c r="JX17" s="107">
        <f>+'[1]2015'!Q15</f>
        <v>99</v>
      </c>
      <c r="JY17" s="107">
        <v>201</v>
      </c>
      <c r="JZ17" s="141">
        <v>201</v>
      </c>
      <c r="KA17" s="140">
        <v>96</v>
      </c>
    </row>
    <row r="18" spans="1:287" s="27" customFormat="1" ht="18.75" customHeight="1" x14ac:dyDescent="0.25">
      <c r="A18" s="17" t="s">
        <v>30</v>
      </c>
      <c r="B18" s="18" t="s">
        <v>18</v>
      </c>
      <c r="C18" s="19">
        <f t="shared" si="25"/>
        <v>4201</v>
      </c>
      <c r="D18" s="19">
        <f t="shared" si="25"/>
        <v>4105</v>
      </c>
      <c r="E18" s="19">
        <f t="shared" si="25"/>
        <v>3933</v>
      </c>
      <c r="F18" s="19">
        <f t="shared" si="25"/>
        <v>4092</v>
      </c>
      <c r="G18" s="19">
        <f t="shared" si="25"/>
        <v>3936</v>
      </c>
      <c r="H18" s="19">
        <f t="shared" si="25"/>
        <v>3858</v>
      </c>
      <c r="I18" s="19">
        <v>3490</v>
      </c>
      <c r="J18" s="19">
        <f t="shared" si="26"/>
        <v>3430</v>
      </c>
      <c r="K18" s="19">
        <v>3305</v>
      </c>
      <c r="L18" s="19">
        <f>+AD18+AV18+BO18+CG18+CY18+DQ18+EI18+FA18+FS18+GK18+GU18+HM18+IE18+IW18</f>
        <v>4079</v>
      </c>
      <c r="M18" s="19">
        <f t="shared" si="27"/>
        <v>4078</v>
      </c>
      <c r="N18" s="19">
        <v>3495</v>
      </c>
      <c r="O18" s="19">
        <v>3552</v>
      </c>
      <c r="P18" s="21">
        <v>3685</v>
      </c>
      <c r="Q18" s="21">
        <f>+'[1]2014'!R16</f>
        <v>3777</v>
      </c>
      <c r="R18" s="21">
        <v>3988</v>
      </c>
      <c r="S18" s="21">
        <v>4137</v>
      </c>
      <c r="T18" s="21">
        <v>4169</v>
      </c>
      <c r="U18" s="22">
        <v>4234</v>
      </c>
      <c r="V18" s="23">
        <v>315</v>
      </c>
      <c r="W18" s="23">
        <v>317</v>
      </c>
      <c r="X18" s="23">
        <v>318</v>
      </c>
      <c r="Y18" s="23">
        <v>328</v>
      </c>
      <c r="Z18" s="23">
        <v>331</v>
      </c>
      <c r="AA18" s="23">
        <v>312</v>
      </c>
      <c r="AB18" s="23">
        <v>273</v>
      </c>
      <c r="AC18" s="23">
        <v>245</v>
      </c>
      <c r="AD18" s="23">
        <v>237</v>
      </c>
      <c r="AE18" s="23">
        <v>231</v>
      </c>
      <c r="AF18" s="23">
        <v>221</v>
      </c>
      <c r="AG18" s="25">
        <v>1093</v>
      </c>
      <c r="AH18" s="25">
        <v>252</v>
      </c>
      <c r="AI18" s="25">
        <v>271</v>
      </c>
      <c r="AJ18" s="25">
        <f>+'[1]2014'!D16</f>
        <v>289</v>
      </c>
      <c r="AK18" s="25">
        <v>327</v>
      </c>
      <c r="AL18" s="19">
        <v>334</v>
      </c>
      <c r="AM18" s="19">
        <v>317</v>
      </c>
      <c r="AN18" s="26">
        <v>331</v>
      </c>
      <c r="AO18" s="23">
        <v>269</v>
      </c>
      <c r="AP18" s="23">
        <v>269</v>
      </c>
      <c r="AQ18" s="23">
        <v>262</v>
      </c>
      <c r="AR18" s="23">
        <v>254</v>
      </c>
      <c r="AS18" s="23">
        <v>251</v>
      </c>
      <c r="AT18" s="23">
        <v>267</v>
      </c>
      <c r="AU18" s="23">
        <v>213</v>
      </c>
      <c r="AV18" s="23">
        <v>208</v>
      </c>
      <c r="AW18" s="23">
        <v>213</v>
      </c>
      <c r="AX18" s="23">
        <v>218</v>
      </c>
      <c r="AY18" s="23">
        <v>218</v>
      </c>
      <c r="AZ18" s="23">
        <v>247</v>
      </c>
      <c r="BA18" s="23">
        <v>238</v>
      </c>
      <c r="BB18" s="23">
        <v>256</v>
      </c>
      <c r="BC18" s="23">
        <f>+'[1]2014'!E16</f>
        <v>262</v>
      </c>
      <c r="BD18" s="23">
        <f>+'[1]2015'!E16</f>
        <v>269</v>
      </c>
      <c r="BE18" s="23">
        <v>290</v>
      </c>
      <c r="BF18" s="27">
        <v>279</v>
      </c>
      <c r="BG18" s="26">
        <v>294</v>
      </c>
      <c r="BH18" s="23">
        <v>364</v>
      </c>
      <c r="BI18" s="23">
        <v>366</v>
      </c>
      <c r="BJ18" s="23">
        <v>328</v>
      </c>
      <c r="BK18" s="23">
        <v>335</v>
      </c>
      <c r="BL18" s="23">
        <v>320</v>
      </c>
      <c r="BM18" s="23">
        <v>418</v>
      </c>
      <c r="BN18" s="23">
        <v>295</v>
      </c>
      <c r="BO18" s="23">
        <v>334</v>
      </c>
      <c r="BP18" s="23">
        <v>292</v>
      </c>
      <c r="BQ18" s="29">
        <v>289</v>
      </c>
      <c r="BR18" s="33">
        <v>273</v>
      </c>
      <c r="BS18" s="30">
        <v>302</v>
      </c>
      <c r="BT18" s="31">
        <v>293</v>
      </c>
      <c r="BU18" s="31">
        <v>304</v>
      </c>
      <c r="BV18" s="31">
        <f>+'[1]2014'!F16</f>
        <v>325</v>
      </c>
      <c r="BW18" s="31">
        <f>+'[1]2015'!F16</f>
        <v>360</v>
      </c>
      <c r="BX18" s="31">
        <v>384</v>
      </c>
      <c r="BY18" s="31">
        <v>372</v>
      </c>
      <c r="BZ18" s="142">
        <v>370</v>
      </c>
      <c r="CA18" s="33">
        <v>311</v>
      </c>
      <c r="CB18" s="33">
        <v>329</v>
      </c>
      <c r="CC18" s="33">
        <v>323</v>
      </c>
      <c r="CD18" s="33">
        <v>336</v>
      </c>
      <c r="CE18" s="33">
        <v>341</v>
      </c>
      <c r="CF18" s="33">
        <v>372</v>
      </c>
      <c r="CG18" s="33">
        <v>304</v>
      </c>
      <c r="CH18" s="33">
        <v>307</v>
      </c>
      <c r="CI18" s="33">
        <v>308</v>
      </c>
      <c r="CJ18" s="33">
        <v>285</v>
      </c>
      <c r="CK18" s="33">
        <v>324</v>
      </c>
      <c r="CL18" s="29">
        <v>344</v>
      </c>
      <c r="CM18" s="31">
        <v>348</v>
      </c>
      <c r="CN18" s="31">
        <v>358</v>
      </c>
      <c r="CO18" s="31">
        <f>+'[1]2014'!G16</f>
        <v>369</v>
      </c>
      <c r="CP18" s="31">
        <f>+'[1]2015'!G16</f>
        <v>380</v>
      </c>
      <c r="CQ18" s="31">
        <v>393</v>
      </c>
      <c r="CR18" s="31">
        <v>382</v>
      </c>
      <c r="CS18" s="34">
        <v>374</v>
      </c>
      <c r="CT18" s="33">
        <v>250</v>
      </c>
      <c r="CU18" s="33">
        <v>277</v>
      </c>
      <c r="CV18" s="33">
        <v>209</v>
      </c>
      <c r="CW18" s="33">
        <v>205</v>
      </c>
      <c r="CX18" s="33">
        <v>205</v>
      </c>
      <c r="CY18" s="33">
        <v>217</v>
      </c>
      <c r="CZ18" s="33">
        <v>205</v>
      </c>
      <c r="DA18" s="33">
        <v>204</v>
      </c>
      <c r="DB18" s="33">
        <v>171</v>
      </c>
      <c r="DC18" s="33">
        <v>169</v>
      </c>
      <c r="DD18" s="33">
        <v>174</v>
      </c>
      <c r="DE18" s="29">
        <v>182</v>
      </c>
      <c r="DF18" s="31">
        <v>184</v>
      </c>
      <c r="DG18" s="31">
        <v>199</v>
      </c>
      <c r="DH18" s="31">
        <f>+'[1]2014'!H16</f>
        <v>219</v>
      </c>
      <c r="DI18" s="31">
        <f>+'[1]2015'!H16</f>
        <v>227</v>
      </c>
      <c r="DJ18" s="31">
        <v>260</v>
      </c>
      <c r="DK18" s="31">
        <v>278</v>
      </c>
      <c r="DL18" s="35">
        <v>277</v>
      </c>
      <c r="DM18" s="33">
        <v>347</v>
      </c>
      <c r="DN18" s="33">
        <v>343</v>
      </c>
      <c r="DO18" s="33">
        <v>348</v>
      </c>
      <c r="DP18" s="33">
        <v>328</v>
      </c>
      <c r="DQ18" s="33">
        <v>316</v>
      </c>
      <c r="DR18" s="33">
        <v>252</v>
      </c>
      <c r="DS18" s="33">
        <v>280</v>
      </c>
      <c r="DT18" s="33">
        <v>274</v>
      </c>
      <c r="DU18" s="33">
        <v>254</v>
      </c>
      <c r="DV18" s="33">
        <v>260</v>
      </c>
      <c r="DW18" s="33">
        <v>247</v>
      </c>
      <c r="DX18" s="29">
        <v>256</v>
      </c>
      <c r="DY18" s="31">
        <v>266</v>
      </c>
      <c r="DZ18" s="31">
        <v>282</v>
      </c>
      <c r="EA18" s="31">
        <f>+'[1]2014'!I16</f>
        <v>284</v>
      </c>
      <c r="EB18" s="31">
        <f>+'[1]2015'!I16</f>
        <v>298</v>
      </c>
      <c r="EC18" s="31">
        <v>301</v>
      </c>
      <c r="ED18" s="31">
        <v>315</v>
      </c>
      <c r="EE18" s="35">
        <v>321</v>
      </c>
      <c r="EF18" s="33">
        <v>240</v>
      </c>
      <c r="EG18" s="33">
        <v>237</v>
      </c>
      <c r="EH18" s="33">
        <v>243</v>
      </c>
      <c r="EI18" s="33">
        <v>233</v>
      </c>
      <c r="EJ18" s="33">
        <v>255</v>
      </c>
      <c r="EK18" s="33">
        <v>199</v>
      </c>
      <c r="EL18" s="33">
        <v>282</v>
      </c>
      <c r="EM18" s="33">
        <v>168</v>
      </c>
      <c r="EN18" s="33">
        <v>166</v>
      </c>
      <c r="EO18" s="33">
        <v>179</v>
      </c>
      <c r="EP18" s="33">
        <v>184</v>
      </c>
      <c r="EQ18" s="29">
        <v>198</v>
      </c>
      <c r="ER18" s="31">
        <v>201</v>
      </c>
      <c r="ES18" s="31">
        <v>204</v>
      </c>
      <c r="ET18" s="31">
        <f>+'[1]2014'!J16</f>
        <v>212</v>
      </c>
      <c r="EU18" s="31">
        <f>+'[1]2015'!J16</f>
        <v>235</v>
      </c>
      <c r="EV18" s="31">
        <v>244</v>
      </c>
      <c r="EW18" s="31">
        <v>240</v>
      </c>
      <c r="EX18" s="35">
        <v>256</v>
      </c>
      <c r="EY18" s="33">
        <v>257</v>
      </c>
      <c r="EZ18" s="33">
        <v>272</v>
      </c>
      <c r="FA18" s="33">
        <v>274</v>
      </c>
      <c r="FB18" s="33">
        <v>281</v>
      </c>
      <c r="FC18" s="33">
        <v>282</v>
      </c>
      <c r="FD18" s="33">
        <v>296</v>
      </c>
      <c r="FE18" s="33">
        <v>220</v>
      </c>
      <c r="FF18" s="33">
        <v>200</v>
      </c>
      <c r="FG18" s="33">
        <v>189</v>
      </c>
      <c r="FH18" s="33">
        <v>210</v>
      </c>
      <c r="FI18" s="33">
        <v>209</v>
      </c>
      <c r="FJ18" s="29">
        <v>211</v>
      </c>
      <c r="FK18" s="31">
        <v>220</v>
      </c>
      <c r="FL18" s="31">
        <v>244</v>
      </c>
      <c r="FM18" s="31">
        <f>+'[1]2014'!K16</f>
        <v>254</v>
      </c>
      <c r="FN18" s="31">
        <f>+'[1]2015'!K16</f>
        <v>283</v>
      </c>
      <c r="FO18" s="31">
        <v>285</v>
      </c>
      <c r="FP18" s="31">
        <v>290</v>
      </c>
      <c r="FQ18" s="31">
        <v>301</v>
      </c>
      <c r="FR18" s="33">
        <v>325</v>
      </c>
      <c r="FS18" s="33">
        <v>319</v>
      </c>
      <c r="FT18" s="33">
        <v>308</v>
      </c>
      <c r="FU18" s="33">
        <v>316</v>
      </c>
      <c r="FV18" s="33">
        <v>303</v>
      </c>
      <c r="FW18" s="33">
        <v>294</v>
      </c>
      <c r="FX18" s="33">
        <v>288</v>
      </c>
      <c r="FY18" s="33">
        <v>295</v>
      </c>
      <c r="FZ18" s="33">
        <v>308</v>
      </c>
      <c r="GA18" s="33">
        <v>294</v>
      </c>
      <c r="GB18" s="33">
        <v>303</v>
      </c>
      <c r="GC18" s="29">
        <v>295</v>
      </c>
      <c r="GD18" s="31">
        <v>293</v>
      </c>
      <c r="GE18" s="31">
        <v>300</v>
      </c>
      <c r="GF18" s="31">
        <f>+'[1]2014'!L16</f>
        <v>299</v>
      </c>
      <c r="GG18" s="31">
        <f>+'[1]2015'!L16</f>
        <v>306</v>
      </c>
      <c r="GH18" s="31">
        <v>304</v>
      </c>
      <c r="GI18" s="31">
        <v>303</v>
      </c>
      <c r="GJ18" s="142">
        <v>300</v>
      </c>
      <c r="GK18" s="33">
        <v>499</v>
      </c>
      <c r="GL18" s="33">
        <v>477</v>
      </c>
      <c r="GM18" s="33">
        <v>494</v>
      </c>
      <c r="GN18" s="33">
        <v>570</v>
      </c>
      <c r="GO18" s="33">
        <v>509</v>
      </c>
      <c r="GP18" s="33">
        <v>486</v>
      </c>
      <c r="GQ18" s="33">
        <v>523</v>
      </c>
      <c r="GR18" s="33">
        <v>553</v>
      </c>
      <c r="GS18" s="33">
        <v>549</v>
      </c>
      <c r="GT18" s="33">
        <v>565</v>
      </c>
      <c r="GU18" s="33">
        <v>560</v>
      </c>
      <c r="GV18" s="29">
        <v>501</v>
      </c>
      <c r="GW18" s="31">
        <v>535</v>
      </c>
      <c r="GX18" s="31">
        <v>516</v>
      </c>
      <c r="GY18" s="31">
        <f>+'[1]2014'!M16</f>
        <v>500</v>
      </c>
      <c r="GZ18" s="31">
        <f>+'[1]2015'!M16</f>
        <v>475</v>
      </c>
      <c r="HA18" s="31">
        <v>473</v>
      </c>
      <c r="HB18" s="31">
        <v>474</v>
      </c>
      <c r="HC18" s="142">
        <v>475</v>
      </c>
      <c r="HD18" s="33">
        <v>337</v>
      </c>
      <c r="HE18" s="33">
        <v>272</v>
      </c>
      <c r="HF18" s="33">
        <v>259</v>
      </c>
      <c r="HG18" s="33">
        <v>278</v>
      </c>
      <c r="HH18" s="33">
        <v>260</v>
      </c>
      <c r="HI18" s="33">
        <v>259</v>
      </c>
      <c r="HJ18" s="33">
        <v>275</v>
      </c>
      <c r="HK18" s="33">
        <v>298</v>
      </c>
      <c r="HL18" s="33">
        <v>263</v>
      </c>
      <c r="HM18" s="33">
        <v>276</v>
      </c>
      <c r="HN18" s="33">
        <v>295</v>
      </c>
      <c r="HO18" s="29">
        <v>274</v>
      </c>
      <c r="HP18" s="31">
        <v>258</v>
      </c>
      <c r="HQ18" s="31">
        <v>260</v>
      </c>
      <c r="HR18" s="31">
        <f>+'[1]2014'!N16</f>
        <v>265</v>
      </c>
      <c r="HS18" s="31">
        <f>+'[1]2015'!N16</f>
        <v>272</v>
      </c>
      <c r="HT18" s="31">
        <v>274</v>
      </c>
      <c r="HU18" s="31">
        <v>286</v>
      </c>
      <c r="HV18" s="143">
        <v>301</v>
      </c>
      <c r="HW18" s="33">
        <v>279</v>
      </c>
      <c r="HX18" s="33">
        <v>265</v>
      </c>
      <c r="HY18" s="33">
        <v>262</v>
      </c>
      <c r="HZ18" s="33">
        <v>269</v>
      </c>
      <c r="IA18" s="33">
        <v>247</v>
      </c>
      <c r="IB18" s="33">
        <v>239</v>
      </c>
      <c r="IC18" s="33">
        <v>196</v>
      </c>
      <c r="ID18" s="33">
        <v>199</v>
      </c>
      <c r="IE18" s="33">
        <v>190</v>
      </c>
      <c r="IF18" s="33">
        <v>197</v>
      </c>
      <c r="IG18" s="33">
        <v>207</v>
      </c>
      <c r="IH18" s="29">
        <v>222</v>
      </c>
      <c r="II18" s="31">
        <v>234</v>
      </c>
      <c r="IJ18" s="31">
        <v>241</v>
      </c>
      <c r="IK18" s="31">
        <f>+'[1]2014'!O16</f>
        <v>252</v>
      </c>
      <c r="IL18" s="31">
        <f>+'[1]2015'!O16</f>
        <v>275</v>
      </c>
      <c r="IM18" s="31">
        <v>285</v>
      </c>
      <c r="IN18" s="31">
        <v>290</v>
      </c>
      <c r="IO18" s="142">
        <v>302</v>
      </c>
      <c r="IP18" s="33">
        <v>396</v>
      </c>
      <c r="IQ18" s="33">
        <v>346</v>
      </c>
      <c r="IR18" s="33">
        <v>291</v>
      </c>
      <c r="IS18" s="33">
        <v>335</v>
      </c>
      <c r="IT18" s="33">
        <v>295</v>
      </c>
      <c r="IU18" s="33">
        <v>207</v>
      </c>
      <c r="IV18" s="33">
        <v>99</v>
      </c>
      <c r="IW18" s="33">
        <v>112</v>
      </c>
      <c r="IX18" s="33">
        <v>134</v>
      </c>
      <c r="IY18" s="33">
        <v>145</v>
      </c>
      <c r="IZ18" s="33">
        <v>139</v>
      </c>
      <c r="JA18" s="29">
        <v>172</v>
      </c>
      <c r="JB18" s="31">
        <v>184</v>
      </c>
      <c r="JC18" s="31">
        <v>199</v>
      </c>
      <c r="JD18" s="31">
        <f>+'[1]2014'!P16</f>
        <v>201</v>
      </c>
      <c r="JE18" s="31">
        <f>+'[1]2015'!P16</f>
        <v>231</v>
      </c>
      <c r="JF18" s="31">
        <v>246</v>
      </c>
      <c r="JG18" s="31">
        <v>276</v>
      </c>
      <c r="JH18" s="142">
        <v>267</v>
      </c>
      <c r="JI18" s="33">
        <v>12</v>
      </c>
      <c r="JJ18" s="33">
        <v>16</v>
      </c>
      <c r="JK18" s="33">
        <v>14</v>
      </c>
      <c r="JL18" s="33">
        <v>24</v>
      </c>
      <c r="JM18" s="33">
        <v>21</v>
      </c>
      <c r="JN18" s="33">
        <v>40</v>
      </c>
      <c r="JO18" s="33">
        <v>37</v>
      </c>
      <c r="JP18" s="33">
        <v>33</v>
      </c>
      <c r="JQ18" s="33">
        <v>31</v>
      </c>
      <c r="JR18" s="33">
        <v>35</v>
      </c>
      <c r="JS18" s="33">
        <v>41</v>
      </c>
      <c r="JT18" s="29">
        <v>44</v>
      </c>
      <c r="JU18" s="31">
        <v>46</v>
      </c>
      <c r="JV18" s="31">
        <v>51</v>
      </c>
      <c r="JW18" s="27">
        <f>+'[1]2014'!Q16</f>
        <v>46</v>
      </c>
      <c r="JX18" s="27">
        <f>+'[1]2015'!Q16</f>
        <v>50</v>
      </c>
      <c r="JY18" s="27">
        <v>64</v>
      </c>
      <c r="JZ18" s="27">
        <v>67</v>
      </c>
      <c r="KA18" s="26">
        <v>65</v>
      </c>
    </row>
    <row r="19" spans="1:287" ht="18.75" customHeight="1" x14ac:dyDescent="0.2">
      <c r="A19" s="39" t="s">
        <v>31</v>
      </c>
      <c r="B19" s="40" t="s">
        <v>18</v>
      </c>
      <c r="C19" s="80">
        <f t="shared" si="25"/>
        <v>575</v>
      </c>
      <c r="D19" s="80">
        <f t="shared" si="25"/>
        <v>748</v>
      </c>
      <c r="E19" s="80">
        <f t="shared" si="25"/>
        <v>787</v>
      </c>
      <c r="F19" s="80">
        <f t="shared" si="25"/>
        <v>1010</v>
      </c>
      <c r="G19" s="80">
        <f t="shared" si="25"/>
        <v>1229</v>
      </c>
      <c r="H19" s="80">
        <f t="shared" si="25"/>
        <v>1569</v>
      </c>
      <c r="I19" s="80">
        <v>1577</v>
      </c>
      <c r="J19" s="80">
        <f t="shared" si="26"/>
        <v>1860</v>
      </c>
      <c r="K19" s="80">
        <v>2384</v>
      </c>
      <c r="L19" s="80">
        <f>+AD19+AV19+BO19+CG19+CY19+DQ19+EI19+FA19+FS19+GK19+GU19+HM19+IE19+IW19</f>
        <v>1852</v>
      </c>
      <c r="M19" s="81">
        <f t="shared" si="27"/>
        <v>1873</v>
      </c>
      <c r="N19" s="81">
        <v>2923</v>
      </c>
      <c r="O19" s="81">
        <v>2788</v>
      </c>
      <c r="P19" s="44">
        <v>2924</v>
      </c>
      <c r="Q19" s="44">
        <f>+'[1]2014'!R17</f>
        <v>3053</v>
      </c>
      <c r="R19" s="44">
        <v>3289</v>
      </c>
      <c r="S19" s="44">
        <v>3405</v>
      </c>
      <c r="T19" s="44">
        <v>3436</v>
      </c>
      <c r="U19" s="46">
        <v>3320</v>
      </c>
      <c r="V19" s="84">
        <v>52</v>
      </c>
      <c r="W19" s="84">
        <v>78</v>
      </c>
      <c r="X19" s="84">
        <v>70</v>
      </c>
      <c r="Y19" s="84">
        <v>93</v>
      </c>
      <c r="Z19" s="84">
        <v>113</v>
      </c>
      <c r="AA19" s="84">
        <v>120</v>
      </c>
      <c r="AB19" s="84">
        <v>124</v>
      </c>
      <c r="AC19" s="84">
        <v>141</v>
      </c>
      <c r="AD19" s="84">
        <v>164</v>
      </c>
      <c r="AE19" s="84">
        <v>168</v>
      </c>
      <c r="AF19" s="92">
        <v>204</v>
      </c>
      <c r="AG19" s="53">
        <v>420</v>
      </c>
      <c r="AH19" s="53">
        <v>182</v>
      </c>
      <c r="AI19" s="53">
        <v>184</v>
      </c>
      <c r="AJ19" s="53">
        <f>+'[1]2014'!D17</f>
        <v>206</v>
      </c>
      <c r="AK19" s="53">
        <v>234</v>
      </c>
      <c r="AL19" s="81">
        <v>257</v>
      </c>
      <c r="AM19" s="81">
        <v>223</v>
      </c>
      <c r="AN19" s="56">
        <v>240</v>
      </c>
      <c r="AO19" s="84">
        <v>40</v>
      </c>
      <c r="AP19" s="84">
        <v>37</v>
      </c>
      <c r="AQ19" s="84">
        <v>36</v>
      </c>
      <c r="AR19" s="84">
        <v>48</v>
      </c>
      <c r="AS19" s="84">
        <v>72</v>
      </c>
      <c r="AT19" s="84">
        <v>91</v>
      </c>
      <c r="AU19" s="84">
        <v>96</v>
      </c>
      <c r="AV19" s="84">
        <v>99</v>
      </c>
      <c r="AW19" s="84">
        <v>116</v>
      </c>
      <c r="AX19" s="84">
        <v>101</v>
      </c>
      <c r="AY19" s="92">
        <v>244</v>
      </c>
      <c r="AZ19" s="50">
        <v>145</v>
      </c>
      <c r="BA19" s="50">
        <v>215</v>
      </c>
      <c r="BB19" s="50">
        <v>229</v>
      </c>
      <c r="BC19" s="92">
        <f>+'[1]2014'!E17</f>
        <v>238</v>
      </c>
      <c r="BD19" s="92">
        <f>+'[1]2015'!E17</f>
        <v>255</v>
      </c>
      <c r="BE19" s="93">
        <v>267</v>
      </c>
      <c r="BF19" s="2">
        <v>262</v>
      </c>
      <c r="BG19" s="56">
        <v>235</v>
      </c>
      <c r="BH19" s="84">
        <v>65</v>
      </c>
      <c r="BI19" s="84">
        <v>71</v>
      </c>
      <c r="BJ19" s="84">
        <v>48</v>
      </c>
      <c r="BK19" s="84">
        <v>51</v>
      </c>
      <c r="BL19" s="84">
        <v>108</v>
      </c>
      <c r="BM19" s="84">
        <v>99</v>
      </c>
      <c r="BN19" s="84">
        <v>123</v>
      </c>
      <c r="BO19" s="84">
        <v>134</v>
      </c>
      <c r="BP19" s="84">
        <v>134</v>
      </c>
      <c r="BQ19" s="128">
        <v>130</v>
      </c>
      <c r="BR19" s="102">
        <v>203</v>
      </c>
      <c r="BS19" s="129">
        <v>247</v>
      </c>
      <c r="BT19" s="130">
        <v>235</v>
      </c>
      <c r="BU19" s="131">
        <v>249</v>
      </c>
      <c r="BV19" s="97">
        <f>+'[1]2014'!F17</f>
        <v>248</v>
      </c>
      <c r="BW19" s="97">
        <f>+'[1]2015'!F17</f>
        <v>295</v>
      </c>
      <c r="BX19" s="97">
        <v>329</v>
      </c>
      <c r="BY19" s="97">
        <v>332</v>
      </c>
      <c r="BZ19" s="98">
        <v>317</v>
      </c>
      <c r="CA19" s="99">
        <v>35</v>
      </c>
      <c r="CB19" s="99">
        <v>25</v>
      </c>
      <c r="CC19" s="99">
        <v>49</v>
      </c>
      <c r="CD19" s="99">
        <v>80</v>
      </c>
      <c r="CE19" s="99">
        <v>128</v>
      </c>
      <c r="CF19" s="99">
        <v>143</v>
      </c>
      <c r="CG19" s="99">
        <v>157</v>
      </c>
      <c r="CH19" s="99">
        <v>247</v>
      </c>
      <c r="CI19" s="99">
        <v>275</v>
      </c>
      <c r="CJ19" s="99">
        <v>199</v>
      </c>
      <c r="CK19" s="102">
        <v>342</v>
      </c>
      <c r="CL19" s="128">
        <v>244</v>
      </c>
      <c r="CM19" s="130">
        <v>282</v>
      </c>
      <c r="CN19" s="131">
        <v>265</v>
      </c>
      <c r="CO19" s="97">
        <f>+'[1]2014'!G17</f>
        <v>348</v>
      </c>
      <c r="CP19" s="97">
        <f>+'[1]2015'!G17</f>
        <v>289</v>
      </c>
      <c r="CQ19" s="97">
        <v>256</v>
      </c>
      <c r="CR19" s="97">
        <v>334</v>
      </c>
      <c r="CS19" s="101">
        <v>337</v>
      </c>
      <c r="CT19" s="99">
        <v>31</v>
      </c>
      <c r="CU19" s="99">
        <v>36</v>
      </c>
      <c r="CV19" s="99">
        <v>40</v>
      </c>
      <c r="CW19" s="99">
        <v>44</v>
      </c>
      <c r="CX19" s="99">
        <v>65</v>
      </c>
      <c r="CY19" s="99">
        <v>122</v>
      </c>
      <c r="CZ19" s="99">
        <v>125</v>
      </c>
      <c r="DA19" s="99">
        <v>114</v>
      </c>
      <c r="DB19" s="99">
        <v>143</v>
      </c>
      <c r="DC19" s="99">
        <v>127</v>
      </c>
      <c r="DD19" s="102">
        <v>122</v>
      </c>
      <c r="DE19" s="94">
        <v>138</v>
      </c>
      <c r="DF19" s="130">
        <v>144</v>
      </c>
      <c r="DG19" s="131">
        <v>147</v>
      </c>
      <c r="DH19" s="97">
        <f>+'[1]2014'!H17</f>
        <v>190</v>
      </c>
      <c r="DI19" s="97">
        <f>+'[1]2015'!H17</f>
        <v>193</v>
      </c>
      <c r="DJ19" s="97">
        <v>214</v>
      </c>
      <c r="DK19" s="97">
        <v>222</v>
      </c>
      <c r="DL19" s="103">
        <v>202</v>
      </c>
      <c r="DM19" s="99">
        <v>39</v>
      </c>
      <c r="DN19" s="99">
        <v>51</v>
      </c>
      <c r="DO19" s="99">
        <v>60</v>
      </c>
      <c r="DP19" s="99">
        <v>72</v>
      </c>
      <c r="DQ19" s="99">
        <v>97</v>
      </c>
      <c r="DR19" s="99">
        <v>115</v>
      </c>
      <c r="DS19" s="99">
        <v>149</v>
      </c>
      <c r="DT19" s="99">
        <v>161</v>
      </c>
      <c r="DU19" s="99">
        <v>184</v>
      </c>
      <c r="DV19" s="99">
        <v>188</v>
      </c>
      <c r="DW19" s="102">
        <v>221</v>
      </c>
      <c r="DX19" s="94">
        <v>240</v>
      </c>
      <c r="DY19" s="130">
        <v>216</v>
      </c>
      <c r="DZ19" s="131">
        <v>231</v>
      </c>
      <c r="EA19" s="97">
        <f>+'[1]2014'!I17</f>
        <v>217</v>
      </c>
      <c r="EB19" s="97">
        <f>+'[1]2015'!I17</f>
        <v>255</v>
      </c>
      <c r="EC19" s="97">
        <v>244</v>
      </c>
      <c r="ED19" s="97">
        <v>223</v>
      </c>
      <c r="EE19" s="103">
        <v>256</v>
      </c>
      <c r="EF19" s="99">
        <v>37</v>
      </c>
      <c r="EG19" s="99">
        <v>31</v>
      </c>
      <c r="EH19" s="99">
        <v>41</v>
      </c>
      <c r="EI19" s="99">
        <v>55</v>
      </c>
      <c r="EJ19" s="99">
        <v>72</v>
      </c>
      <c r="EK19" s="99">
        <v>110</v>
      </c>
      <c r="EL19" s="99">
        <v>71</v>
      </c>
      <c r="EM19" s="99">
        <v>100</v>
      </c>
      <c r="EN19" s="99">
        <v>151</v>
      </c>
      <c r="EO19" s="99">
        <v>127</v>
      </c>
      <c r="EP19" s="102">
        <v>155</v>
      </c>
      <c r="EQ19" s="94">
        <v>188</v>
      </c>
      <c r="ER19" s="130">
        <v>149</v>
      </c>
      <c r="ES19" s="131">
        <v>183</v>
      </c>
      <c r="ET19" s="97">
        <f>+'[1]2014'!J17</f>
        <v>201</v>
      </c>
      <c r="EU19" s="97">
        <f>+'[1]2015'!J17</f>
        <v>208</v>
      </c>
      <c r="EV19" s="97">
        <v>200</v>
      </c>
      <c r="EW19" s="97">
        <v>221</v>
      </c>
      <c r="EX19" s="103">
        <v>235</v>
      </c>
      <c r="EY19" s="99"/>
      <c r="EZ19" s="99">
        <v>53</v>
      </c>
      <c r="FA19" s="99">
        <v>76</v>
      </c>
      <c r="FB19" s="99">
        <v>95</v>
      </c>
      <c r="FC19" s="99">
        <v>100</v>
      </c>
      <c r="FD19" s="99">
        <v>135</v>
      </c>
      <c r="FE19" s="99">
        <v>96</v>
      </c>
      <c r="FF19" s="99">
        <v>105</v>
      </c>
      <c r="FG19" s="99">
        <v>113</v>
      </c>
      <c r="FH19" s="99">
        <v>80</v>
      </c>
      <c r="FI19" s="102">
        <v>159</v>
      </c>
      <c r="FJ19" s="94">
        <v>157</v>
      </c>
      <c r="FK19" s="130">
        <v>165</v>
      </c>
      <c r="FL19" s="131">
        <v>211</v>
      </c>
      <c r="FM19" s="97">
        <f>+'[1]2014'!K17</f>
        <v>150</v>
      </c>
      <c r="FN19" s="97">
        <f>+'[1]2015'!K17</f>
        <v>246</v>
      </c>
      <c r="FO19" s="97">
        <v>260</v>
      </c>
      <c r="FP19" s="97">
        <v>255</v>
      </c>
      <c r="FQ19" s="97">
        <v>250</v>
      </c>
      <c r="FR19" s="99">
        <v>46</v>
      </c>
      <c r="FS19" s="99">
        <v>83</v>
      </c>
      <c r="FT19" s="99">
        <v>77</v>
      </c>
      <c r="FU19" s="99">
        <v>81</v>
      </c>
      <c r="FV19" s="99">
        <v>94</v>
      </c>
      <c r="FW19" s="99">
        <v>108</v>
      </c>
      <c r="FX19" s="99">
        <v>149</v>
      </c>
      <c r="FY19" s="99">
        <v>173</v>
      </c>
      <c r="FZ19" s="99">
        <v>161</v>
      </c>
      <c r="GA19" s="99">
        <v>173</v>
      </c>
      <c r="GB19" s="102">
        <v>243</v>
      </c>
      <c r="GC19" s="94">
        <v>250</v>
      </c>
      <c r="GD19" s="130">
        <v>246</v>
      </c>
      <c r="GE19" s="131">
        <v>234</v>
      </c>
      <c r="GF19" s="97">
        <f>+'[1]2014'!L17</f>
        <v>237</v>
      </c>
      <c r="GG19" s="97">
        <f>+'[1]2015'!L17</f>
        <v>255</v>
      </c>
      <c r="GH19" s="97">
        <v>236</v>
      </c>
      <c r="GI19" s="97">
        <v>242</v>
      </c>
      <c r="GJ19" s="98">
        <v>233</v>
      </c>
      <c r="GK19" s="99">
        <v>96</v>
      </c>
      <c r="GL19" s="99">
        <v>109</v>
      </c>
      <c r="GM19" s="99">
        <v>115</v>
      </c>
      <c r="GN19" s="99">
        <v>139</v>
      </c>
      <c r="GO19" s="99">
        <v>139</v>
      </c>
      <c r="GP19" s="99">
        <v>170</v>
      </c>
      <c r="GQ19" s="99">
        <v>209</v>
      </c>
      <c r="GR19" s="99">
        <v>245</v>
      </c>
      <c r="GS19" s="99">
        <v>395</v>
      </c>
      <c r="GT19" s="99">
        <v>324</v>
      </c>
      <c r="GU19" s="102">
        <v>427</v>
      </c>
      <c r="GV19" s="94">
        <v>483</v>
      </c>
      <c r="GW19" s="130">
        <v>391</v>
      </c>
      <c r="GX19" s="131">
        <v>393</v>
      </c>
      <c r="GY19" s="97">
        <f>+'[1]2014'!M17</f>
        <v>424</v>
      </c>
      <c r="GZ19" s="97">
        <f>+'[1]2015'!M17</f>
        <v>404</v>
      </c>
      <c r="HA19" s="97">
        <v>402</v>
      </c>
      <c r="HB19" s="97">
        <v>405</v>
      </c>
      <c r="HC19" s="98">
        <v>376</v>
      </c>
      <c r="HD19" s="99">
        <v>63</v>
      </c>
      <c r="HE19" s="99">
        <v>74</v>
      </c>
      <c r="HF19" s="99">
        <v>80</v>
      </c>
      <c r="HG19" s="99">
        <v>144</v>
      </c>
      <c r="HH19" s="99">
        <v>115</v>
      </c>
      <c r="HI19" s="99">
        <v>196</v>
      </c>
      <c r="HJ19" s="99">
        <v>127</v>
      </c>
      <c r="HK19" s="99">
        <v>149</v>
      </c>
      <c r="HL19" s="99">
        <v>298</v>
      </c>
      <c r="HM19" s="99">
        <v>165</v>
      </c>
      <c r="HN19" s="102">
        <v>310</v>
      </c>
      <c r="HO19" s="94">
        <v>242</v>
      </c>
      <c r="HP19" s="130">
        <v>190</v>
      </c>
      <c r="HQ19" s="131">
        <v>210</v>
      </c>
      <c r="HR19" s="97">
        <f>+'[1]2014'!N17</f>
        <v>205</v>
      </c>
      <c r="HS19" s="97">
        <f>+'[1]2015'!N17</f>
        <v>212</v>
      </c>
      <c r="HT19" s="97">
        <v>211</v>
      </c>
      <c r="HU19" s="97">
        <v>223</v>
      </c>
      <c r="HV19" s="105">
        <v>200</v>
      </c>
      <c r="HW19" s="99">
        <v>24</v>
      </c>
      <c r="HX19" s="99">
        <v>48</v>
      </c>
      <c r="HY19" s="99">
        <v>34</v>
      </c>
      <c r="HZ19" s="99">
        <v>38</v>
      </c>
      <c r="IA19" s="99">
        <v>47</v>
      </c>
      <c r="IB19" s="99">
        <v>84</v>
      </c>
      <c r="IC19" s="99">
        <v>83</v>
      </c>
      <c r="ID19" s="99">
        <v>117</v>
      </c>
      <c r="IE19" s="99">
        <v>119</v>
      </c>
      <c r="IF19" s="99">
        <v>124</v>
      </c>
      <c r="IG19" s="102">
        <v>124</v>
      </c>
      <c r="IH19" s="94">
        <v>175</v>
      </c>
      <c r="II19" s="130">
        <v>197</v>
      </c>
      <c r="IJ19" s="131">
        <v>220</v>
      </c>
      <c r="IK19" s="97">
        <f>+'[1]2014'!O17</f>
        <v>243</v>
      </c>
      <c r="IL19" s="97">
        <f>+'[1]2015'!O17</f>
        <v>256</v>
      </c>
      <c r="IM19" s="97">
        <v>287</v>
      </c>
      <c r="IN19" s="97">
        <v>260</v>
      </c>
      <c r="IO19" s="98">
        <v>242</v>
      </c>
      <c r="IP19" s="99">
        <v>44</v>
      </c>
      <c r="IQ19" s="99">
        <v>44</v>
      </c>
      <c r="IR19" s="99">
        <v>51</v>
      </c>
      <c r="IS19" s="99">
        <v>55</v>
      </c>
      <c r="IT19" s="99">
        <v>63</v>
      </c>
      <c r="IU19" s="99">
        <v>58</v>
      </c>
      <c r="IV19" s="99">
        <v>58</v>
      </c>
      <c r="IW19" s="99">
        <v>58</v>
      </c>
      <c r="IX19" s="99">
        <v>101</v>
      </c>
      <c r="IY19" s="99">
        <v>121</v>
      </c>
      <c r="IZ19" s="102">
        <v>118</v>
      </c>
      <c r="JA19" s="94">
        <v>184</v>
      </c>
      <c r="JB19" s="130">
        <v>149</v>
      </c>
      <c r="JC19" s="131">
        <v>166</v>
      </c>
      <c r="JD19" s="97">
        <f>+'[1]2014'!P17</f>
        <v>110</v>
      </c>
      <c r="JE19" s="97">
        <f>+'[1]2015'!P17</f>
        <v>148</v>
      </c>
      <c r="JF19" s="97">
        <v>188</v>
      </c>
      <c r="JG19" s="97">
        <v>201</v>
      </c>
      <c r="JH19" s="98">
        <v>160</v>
      </c>
      <c r="JI19" s="99">
        <v>3</v>
      </c>
      <c r="JJ19" s="99">
        <v>8</v>
      </c>
      <c r="JK19" s="99">
        <v>10</v>
      </c>
      <c r="JL19" s="99">
        <v>15</v>
      </c>
      <c r="JM19" s="99">
        <v>16</v>
      </c>
      <c r="JN19" s="99">
        <v>18</v>
      </c>
      <c r="JO19" s="99">
        <v>10</v>
      </c>
      <c r="JP19" s="99">
        <v>17</v>
      </c>
      <c r="JQ19" s="99">
        <v>30</v>
      </c>
      <c r="JR19" s="99">
        <v>42</v>
      </c>
      <c r="JS19" s="102">
        <v>41</v>
      </c>
      <c r="JT19" s="94">
        <v>35</v>
      </c>
      <c r="JU19" s="130">
        <v>27</v>
      </c>
      <c r="JV19" s="131">
        <v>2</v>
      </c>
      <c r="JW19" s="107">
        <f>+'[1]2014'!Q17</f>
        <v>36</v>
      </c>
      <c r="JX19" s="107">
        <f>+'[1]2015'!Q17</f>
        <v>39</v>
      </c>
      <c r="JY19" s="107">
        <v>54</v>
      </c>
      <c r="JZ19" s="2">
        <v>33</v>
      </c>
      <c r="KA19" s="56">
        <v>37</v>
      </c>
    </row>
    <row r="20" spans="1:287" ht="18.75" customHeight="1" x14ac:dyDescent="0.2">
      <c r="A20" s="39" t="s">
        <v>32</v>
      </c>
      <c r="B20" s="40" t="s">
        <v>18</v>
      </c>
      <c r="C20" s="80">
        <f t="shared" si="25"/>
        <v>588</v>
      </c>
      <c r="D20" s="80">
        <f t="shared" si="25"/>
        <v>723</v>
      </c>
      <c r="E20" s="80">
        <f t="shared" si="25"/>
        <v>708</v>
      </c>
      <c r="F20" s="80">
        <f t="shared" si="25"/>
        <v>909</v>
      </c>
      <c r="G20" s="80">
        <f t="shared" si="25"/>
        <v>1358</v>
      </c>
      <c r="H20" s="80">
        <f t="shared" si="25"/>
        <v>1463</v>
      </c>
      <c r="I20" s="80">
        <v>1292</v>
      </c>
      <c r="J20" s="80">
        <f t="shared" si="26"/>
        <v>1257</v>
      </c>
      <c r="K20" s="80">
        <v>1797</v>
      </c>
      <c r="L20" s="80">
        <f>+AD20+AV20+BO20+CG20+CY20+DQ20+EI20+FA20+FS20+GK20+GU20+HM20+IE20+IW20</f>
        <v>1487</v>
      </c>
      <c r="M20" s="81">
        <f t="shared" si="27"/>
        <v>1417</v>
      </c>
      <c r="N20" s="81">
        <v>2208</v>
      </c>
      <c r="O20" s="81">
        <v>2497</v>
      </c>
      <c r="P20" s="44">
        <v>2631</v>
      </c>
      <c r="Q20" s="44">
        <f>+'[1]2014'!R18</f>
        <v>2813</v>
      </c>
      <c r="R20" s="44">
        <v>2961</v>
      </c>
      <c r="S20" s="44">
        <v>2947</v>
      </c>
      <c r="T20" s="44">
        <v>2953</v>
      </c>
      <c r="U20" s="46">
        <v>2991</v>
      </c>
      <c r="V20" s="84">
        <v>58</v>
      </c>
      <c r="W20" s="84">
        <v>94</v>
      </c>
      <c r="X20" s="84">
        <v>66</v>
      </c>
      <c r="Y20" s="84">
        <v>99</v>
      </c>
      <c r="Z20" s="84">
        <v>126</v>
      </c>
      <c r="AA20" s="84">
        <v>108</v>
      </c>
      <c r="AB20" s="84">
        <v>92</v>
      </c>
      <c r="AC20" s="84">
        <v>89</v>
      </c>
      <c r="AD20" s="84">
        <v>171</v>
      </c>
      <c r="AE20" s="84">
        <v>101</v>
      </c>
      <c r="AF20" s="92">
        <v>170</v>
      </c>
      <c r="AG20" s="53">
        <v>247</v>
      </c>
      <c r="AH20" s="53">
        <v>174</v>
      </c>
      <c r="AI20" s="53">
        <v>184</v>
      </c>
      <c r="AJ20" s="53">
        <f>+'[1]2014'!D18</f>
        <v>193</v>
      </c>
      <c r="AK20" s="53">
        <v>204</v>
      </c>
      <c r="AL20" s="81">
        <v>231</v>
      </c>
      <c r="AM20" s="81">
        <v>198</v>
      </c>
      <c r="AN20" s="56">
        <v>204</v>
      </c>
      <c r="AO20" s="84">
        <v>39</v>
      </c>
      <c r="AP20" s="84">
        <v>45</v>
      </c>
      <c r="AQ20" s="84">
        <v>58</v>
      </c>
      <c r="AR20" s="84">
        <v>48</v>
      </c>
      <c r="AS20" s="84">
        <v>68</v>
      </c>
      <c r="AT20" s="84">
        <v>76</v>
      </c>
      <c r="AU20" s="84">
        <v>64</v>
      </c>
      <c r="AV20" s="84">
        <v>97</v>
      </c>
      <c r="AW20" s="84">
        <v>97</v>
      </c>
      <c r="AX20" s="84">
        <v>97</v>
      </c>
      <c r="AY20" s="92">
        <v>198</v>
      </c>
      <c r="AZ20" s="50">
        <v>132</v>
      </c>
      <c r="BA20" s="50">
        <v>204</v>
      </c>
      <c r="BB20" s="50">
        <v>217</v>
      </c>
      <c r="BC20" s="92">
        <f>+'[1]2014'!E18</f>
        <v>212</v>
      </c>
      <c r="BD20" s="92">
        <f>+'[1]2015'!E18</f>
        <v>237</v>
      </c>
      <c r="BE20" s="93">
        <v>245</v>
      </c>
      <c r="BF20" s="2">
        <v>246</v>
      </c>
      <c r="BG20" s="56">
        <v>227</v>
      </c>
      <c r="BH20" s="84">
        <v>89</v>
      </c>
      <c r="BI20" s="84">
        <v>107</v>
      </c>
      <c r="BJ20" s="84">
        <v>61</v>
      </c>
      <c r="BK20" s="84">
        <v>56</v>
      </c>
      <c r="BL20" s="84">
        <v>94</v>
      </c>
      <c r="BM20" s="84">
        <v>70</v>
      </c>
      <c r="BN20" s="84">
        <v>124</v>
      </c>
      <c r="BO20" s="84">
        <v>80</v>
      </c>
      <c r="BP20" s="84">
        <v>110</v>
      </c>
      <c r="BQ20" s="128">
        <v>79</v>
      </c>
      <c r="BR20" s="102">
        <v>121</v>
      </c>
      <c r="BS20" s="129">
        <v>171</v>
      </c>
      <c r="BT20" s="130">
        <v>207</v>
      </c>
      <c r="BU20" s="131">
        <v>174</v>
      </c>
      <c r="BV20" s="97">
        <f>+'[1]2014'!F18</f>
        <v>249</v>
      </c>
      <c r="BW20" s="97">
        <f>+'[1]2015'!F18</f>
        <v>270</v>
      </c>
      <c r="BX20" s="97">
        <v>295</v>
      </c>
      <c r="BY20" s="97">
        <v>301</v>
      </c>
      <c r="BZ20" s="98">
        <v>294</v>
      </c>
      <c r="CA20" s="99">
        <v>18</v>
      </c>
      <c r="CB20" s="99">
        <v>19</v>
      </c>
      <c r="CC20" s="99">
        <v>48</v>
      </c>
      <c r="CD20" s="99">
        <v>70</v>
      </c>
      <c r="CE20" s="99">
        <v>119</v>
      </c>
      <c r="CF20" s="99">
        <v>134</v>
      </c>
      <c r="CG20" s="99">
        <v>151</v>
      </c>
      <c r="CH20" s="99">
        <v>156</v>
      </c>
      <c r="CI20" s="99">
        <v>178</v>
      </c>
      <c r="CJ20" s="99">
        <v>148</v>
      </c>
      <c r="CK20" s="102">
        <v>335</v>
      </c>
      <c r="CL20" s="128">
        <v>240</v>
      </c>
      <c r="CM20" s="130">
        <v>284</v>
      </c>
      <c r="CN20" s="131">
        <v>277</v>
      </c>
      <c r="CO20" s="97">
        <f>+'[1]2014'!G18</f>
        <v>336</v>
      </c>
      <c r="CP20" s="97">
        <f>+'[1]2015'!G18</f>
        <v>297</v>
      </c>
      <c r="CQ20" s="97">
        <v>254</v>
      </c>
      <c r="CR20" s="97">
        <v>322</v>
      </c>
      <c r="CS20" s="101">
        <v>325</v>
      </c>
      <c r="CT20" s="99">
        <v>26</v>
      </c>
      <c r="CU20" s="99">
        <v>29</v>
      </c>
      <c r="CV20" s="99">
        <v>21</v>
      </c>
      <c r="CW20" s="99">
        <v>24</v>
      </c>
      <c r="CX20" s="99">
        <v>179</v>
      </c>
      <c r="CY20" s="99">
        <v>108</v>
      </c>
      <c r="CZ20" s="99">
        <v>105</v>
      </c>
      <c r="DA20" s="99">
        <v>94</v>
      </c>
      <c r="DB20" s="99">
        <v>106</v>
      </c>
      <c r="DC20" s="99">
        <v>108</v>
      </c>
      <c r="DD20" s="102">
        <v>100</v>
      </c>
      <c r="DE20" s="94">
        <v>119</v>
      </c>
      <c r="DF20" s="130">
        <v>136</v>
      </c>
      <c r="DG20" s="131">
        <v>142</v>
      </c>
      <c r="DH20" s="97">
        <f>+'[1]2014'!H18</f>
        <v>180</v>
      </c>
      <c r="DI20" s="97">
        <f>+'[1]2015'!H18</f>
        <v>180</v>
      </c>
      <c r="DJ20" s="97">
        <v>188</v>
      </c>
      <c r="DK20" s="97">
        <v>202</v>
      </c>
      <c r="DL20" s="103">
        <v>198</v>
      </c>
      <c r="DM20" s="99">
        <v>34</v>
      </c>
      <c r="DN20" s="99">
        <v>47</v>
      </c>
      <c r="DO20" s="99">
        <v>54</v>
      </c>
      <c r="DP20" s="99">
        <v>68</v>
      </c>
      <c r="DQ20" s="99">
        <v>97</v>
      </c>
      <c r="DR20" s="99">
        <v>115</v>
      </c>
      <c r="DS20" s="99">
        <v>124</v>
      </c>
      <c r="DT20" s="99">
        <v>141</v>
      </c>
      <c r="DU20" s="99">
        <v>176</v>
      </c>
      <c r="DV20" s="99">
        <v>153</v>
      </c>
      <c r="DW20" s="102">
        <v>167</v>
      </c>
      <c r="DX20" s="94">
        <v>185</v>
      </c>
      <c r="DY20" s="130">
        <v>206</v>
      </c>
      <c r="DZ20" s="131">
        <v>217</v>
      </c>
      <c r="EA20" s="97">
        <f>+'[1]2014'!I18</f>
        <v>194</v>
      </c>
      <c r="EB20" s="97">
        <f>+'[1]2015'!I18</f>
        <v>236</v>
      </c>
      <c r="EC20" s="97">
        <v>228</v>
      </c>
      <c r="ED20" s="97">
        <v>197</v>
      </c>
      <c r="EE20" s="103">
        <v>233</v>
      </c>
      <c r="EF20" s="99">
        <v>12</v>
      </c>
      <c r="EG20" s="99">
        <v>21</v>
      </c>
      <c r="EH20" s="99">
        <v>30</v>
      </c>
      <c r="EI20" s="99">
        <v>39</v>
      </c>
      <c r="EJ20" s="99">
        <v>58</v>
      </c>
      <c r="EK20" s="99">
        <v>99</v>
      </c>
      <c r="EL20" s="99">
        <v>94</v>
      </c>
      <c r="EM20" s="99">
        <v>63</v>
      </c>
      <c r="EN20" s="99">
        <v>74</v>
      </c>
      <c r="EO20" s="99">
        <v>77</v>
      </c>
      <c r="EP20" s="102">
        <v>96</v>
      </c>
      <c r="EQ20" s="94">
        <v>130</v>
      </c>
      <c r="ER20" s="130">
        <v>128</v>
      </c>
      <c r="ES20" s="131">
        <v>165</v>
      </c>
      <c r="ET20" s="97">
        <f>+'[1]2014'!J18</f>
        <v>185</v>
      </c>
      <c r="EU20" s="97">
        <f>+'[1]2015'!J18</f>
        <v>186</v>
      </c>
      <c r="EV20" s="97">
        <v>194</v>
      </c>
      <c r="EW20" s="97">
        <v>197</v>
      </c>
      <c r="EX20" s="103">
        <v>222</v>
      </c>
      <c r="EY20" s="99"/>
      <c r="EZ20" s="99">
        <v>19</v>
      </c>
      <c r="FA20" s="99">
        <v>54</v>
      </c>
      <c r="FB20" s="99">
        <v>77</v>
      </c>
      <c r="FC20" s="99">
        <v>80</v>
      </c>
      <c r="FD20" s="99">
        <v>100</v>
      </c>
      <c r="FE20" s="99">
        <v>84</v>
      </c>
      <c r="FF20" s="99">
        <v>78</v>
      </c>
      <c r="FG20" s="99">
        <v>76</v>
      </c>
      <c r="FH20" s="99">
        <v>46</v>
      </c>
      <c r="FI20" s="102">
        <v>107</v>
      </c>
      <c r="FJ20" s="94">
        <v>133</v>
      </c>
      <c r="FK20" s="130">
        <v>152</v>
      </c>
      <c r="FL20" s="131">
        <v>194</v>
      </c>
      <c r="FM20" s="97">
        <f>+'[1]2014'!K18</f>
        <v>139</v>
      </c>
      <c r="FN20" s="97">
        <f>+'[1]2015'!K18</f>
        <v>209</v>
      </c>
      <c r="FO20" s="97">
        <v>215</v>
      </c>
      <c r="FP20" s="97">
        <v>184</v>
      </c>
      <c r="FQ20" s="97">
        <v>237</v>
      </c>
      <c r="FR20" s="99">
        <v>54</v>
      </c>
      <c r="FS20" s="99">
        <v>83</v>
      </c>
      <c r="FT20" s="99">
        <v>67</v>
      </c>
      <c r="FU20" s="99">
        <v>75</v>
      </c>
      <c r="FV20" s="99">
        <v>78</v>
      </c>
      <c r="FW20" s="99">
        <v>85</v>
      </c>
      <c r="FX20" s="99">
        <v>93</v>
      </c>
      <c r="FY20" s="99">
        <v>123</v>
      </c>
      <c r="FZ20" s="99">
        <v>103</v>
      </c>
      <c r="GA20" s="99">
        <v>99</v>
      </c>
      <c r="GB20" s="102">
        <v>170</v>
      </c>
      <c r="GC20" s="94">
        <v>183</v>
      </c>
      <c r="GD20" s="130">
        <v>209</v>
      </c>
      <c r="GE20" s="131">
        <v>219</v>
      </c>
      <c r="GF20" s="97">
        <f>+'[1]2014'!L18</f>
        <v>224</v>
      </c>
      <c r="GG20" s="97">
        <f>+'[1]2015'!L18</f>
        <v>219</v>
      </c>
      <c r="GH20" s="97">
        <v>205</v>
      </c>
      <c r="GI20" s="97">
        <v>203</v>
      </c>
      <c r="GJ20" s="98">
        <v>226</v>
      </c>
      <c r="GK20" s="99">
        <v>76</v>
      </c>
      <c r="GL20" s="99">
        <v>101</v>
      </c>
      <c r="GM20" s="99">
        <v>102</v>
      </c>
      <c r="GN20" s="99">
        <v>212</v>
      </c>
      <c r="GO20" s="99">
        <v>279</v>
      </c>
      <c r="GP20" s="99">
        <v>299</v>
      </c>
      <c r="GQ20" s="99">
        <v>166</v>
      </c>
      <c r="GR20" s="99">
        <v>153</v>
      </c>
      <c r="GS20" s="99">
        <v>365</v>
      </c>
      <c r="GT20" s="99">
        <v>238</v>
      </c>
      <c r="GU20" s="102">
        <v>304</v>
      </c>
      <c r="GV20" s="94">
        <v>316</v>
      </c>
      <c r="GW20" s="130">
        <v>367</v>
      </c>
      <c r="GX20" s="131">
        <v>335</v>
      </c>
      <c r="GY20" s="97">
        <f>+'[1]2014'!M18</f>
        <v>394</v>
      </c>
      <c r="GZ20" s="97">
        <f>+'[1]2015'!M18</f>
        <v>363</v>
      </c>
      <c r="HA20" s="97">
        <v>309</v>
      </c>
      <c r="HB20" s="97">
        <v>325</v>
      </c>
      <c r="HC20" s="98">
        <v>271</v>
      </c>
      <c r="HD20" s="99">
        <v>114</v>
      </c>
      <c r="HE20" s="99">
        <v>79</v>
      </c>
      <c r="HF20" s="99">
        <v>80</v>
      </c>
      <c r="HG20" s="99">
        <v>65</v>
      </c>
      <c r="HH20" s="99">
        <v>98</v>
      </c>
      <c r="HI20" s="99">
        <v>160</v>
      </c>
      <c r="HJ20" s="99">
        <v>111</v>
      </c>
      <c r="HK20" s="99">
        <v>123</v>
      </c>
      <c r="HL20" s="99">
        <v>247</v>
      </c>
      <c r="HM20" s="99">
        <v>170</v>
      </c>
      <c r="HN20" s="102">
        <v>267</v>
      </c>
      <c r="HO20" s="94">
        <v>173</v>
      </c>
      <c r="HP20" s="130">
        <v>164</v>
      </c>
      <c r="HQ20" s="131">
        <v>191</v>
      </c>
      <c r="HR20" s="97">
        <f>+'[1]2014'!N18</f>
        <v>196</v>
      </c>
      <c r="HS20" s="97">
        <f>+'[1]2015'!N18</f>
        <v>191</v>
      </c>
      <c r="HT20" s="97">
        <v>189</v>
      </c>
      <c r="HU20" s="97">
        <v>178</v>
      </c>
      <c r="HV20" s="105">
        <v>175</v>
      </c>
      <c r="HW20" s="99">
        <v>20</v>
      </c>
      <c r="HX20" s="99">
        <v>29</v>
      </c>
      <c r="HY20" s="99">
        <v>18</v>
      </c>
      <c r="HZ20" s="99">
        <v>21</v>
      </c>
      <c r="IA20" s="99">
        <v>31</v>
      </c>
      <c r="IB20" s="99">
        <v>45</v>
      </c>
      <c r="IC20" s="99">
        <v>33</v>
      </c>
      <c r="ID20" s="99">
        <v>18</v>
      </c>
      <c r="IE20" s="99">
        <v>25</v>
      </c>
      <c r="IF20" s="99">
        <v>38</v>
      </c>
      <c r="IG20" s="102">
        <v>38</v>
      </c>
      <c r="IH20" s="94">
        <v>98</v>
      </c>
      <c r="II20" s="130">
        <v>127</v>
      </c>
      <c r="IJ20" s="131">
        <v>179</v>
      </c>
      <c r="IK20" s="97">
        <f>+'[1]2014'!O18</f>
        <v>190</v>
      </c>
      <c r="IL20" s="97">
        <f>+'[1]2015'!O18</f>
        <v>230</v>
      </c>
      <c r="IM20" s="97">
        <v>241</v>
      </c>
      <c r="IN20" s="97">
        <v>222</v>
      </c>
      <c r="IO20" s="98">
        <v>198</v>
      </c>
      <c r="IP20" s="99">
        <v>45</v>
      </c>
      <c r="IQ20" s="99">
        <v>45</v>
      </c>
      <c r="IR20" s="99">
        <v>44</v>
      </c>
      <c r="IS20" s="99">
        <v>40</v>
      </c>
      <c r="IT20" s="99">
        <v>37</v>
      </c>
      <c r="IU20" s="99">
        <v>48</v>
      </c>
      <c r="IV20" s="99">
        <v>41</v>
      </c>
      <c r="IW20" s="99">
        <v>32</v>
      </c>
      <c r="IX20" s="99">
        <v>54</v>
      </c>
      <c r="IY20" s="99">
        <v>92</v>
      </c>
      <c r="IZ20" s="102">
        <v>69</v>
      </c>
      <c r="JA20" s="94">
        <v>136</v>
      </c>
      <c r="JB20" s="130">
        <v>114</v>
      </c>
      <c r="JC20" s="131">
        <v>135</v>
      </c>
      <c r="JD20" s="97">
        <f>+'[1]2014'!P18</f>
        <v>94</v>
      </c>
      <c r="JE20" s="97">
        <f>+'[1]2015'!P18</f>
        <v>114</v>
      </c>
      <c r="JF20" s="97">
        <v>124</v>
      </c>
      <c r="JG20" s="97">
        <v>157</v>
      </c>
      <c r="JH20" s="98">
        <v>146</v>
      </c>
      <c r="JI20" s="99">
        <v>3</v>
      </c>
      <c r="JJ20" s="99">
        <v>5</v>
      </c>
      <c r="JK20" s="99">
        <v>5</v>
      </c>
      <c r="JL20" s="99">
        <v>15</v>
      </c>
      <c r="JM20" s="99">
        <v>14</v>
      </c>
      <c r="JN20" s="99">
        <v>16</v>
      </c>
      <c r="JO20" s="99">
        <v>10</v>
      </c>
      <c r="JP20" s="99">
        <v>10</v>
      </c>
      <c r="JQ20" s="99">
        <v>15</v>
      </c>
      <c r="JR20" s="99">
        <v>26</v>
      </c>
      <c r="JS20" s="102">
        <v>32</v>
      </c>
      <c r="JT20" s="94">
        <v>31</v>
      </c>
      <c r="JU20" s="130">
        <v>25</v>
      </c>
      <c r="JV20" s="131">
        <v>2</v>
      </c>
      <c r="JW20" s="107">
        <f>+'[1]2014'!Q18</f>
        <v>27</v>
      </c>
      <c r="JX20" s="107">
        <f>+'[1]2015'!Q18</f>
        <v>25</v>
      </c>
      <c r="JY20" s="107">
        <v>29</v>
      </c>
      <c r="JZ20" s="2">
        <v>21</v>
      </c>
      <c r="KA20" s="56">
        <v>35</v>
      </c>
    </row>
    <row r="21" spans="1:287" ht="18.75" customHeight="1" x14ac:dyDescent="0.2">
      <c r="A21" s="39" t="s">
        <v>33</v>
      </c>
      <c r="B21" s="40" t="s">
        <v>18</v>
      </c>
      <c r="C21" s="80">
        <f t="shared" si="25"/>
        <v>440</v>
      </c>
      <c r="D21" s="80">
        <f t="shared" si="25"/>
        <v>457</v>
      </c>
      <c r="E21" s="80">
        <f t="shared" si="25"/>
        <v>473</v>
      </c>
      <c r="F21" s="80">
        <f t="shared" si="25"/>
        <v>533</v>
      </c>
      <c r="G21" s="80">
        <f t="shared" si="25"/>
        <v>665</v>
      </c>
      <c r="H21" s="80">
        <f t="shared" si="25"/>
        <v>687</v>
      </c>
      <c r="I21" s="80">
        <v>619</v>
      </c>
      <c r="J21" s="80">
        <f t="shared" si="26"/>
        <v>707</v>
      </c>
      <c r="K21" s="80">
        <v>892</v>
      </c>
      <c r="L21" s="80">
        <f>+AD21+AV21+BO21+CG21+CY21+DQ21+EI21+FA21+FS21+GK21+GU21+HM21+IE21+IW21</f>
        <v>892</v>
      </c>
      <c r="M21" s="81">
        <f t="shared" si="27"/>
        <v>897</v>
      </c>
      <c r="N21" s="81">
        <v>1305</v>
      </c>
      <c r="O21" s="81">
        <v>1556</v>
      </c>
      <c r="P21" s="44">
        <v>1710</v>
      </c>
      <c r="Q21" s="44">
        <f>+'[1]2014'!R19</f>
        <v>1801</v>
      </c>
      <c r="R21" s="44">
        <v>2244</v>
      </c>
      <c r="S21" s="44">
        <v>2190</v>
      </c>
      <c r="T21" s="44">
        <v>2114</v>
      </c>
      <c r="U21" s="46">
        <v>2276</v>
      </c>
      <c r="V21" s="84">
        <v>14</v>
      </c>
      <c r="W21" s="84">
        <v>19</v>
      </c>
      <c r="X21" s="84">
        <v>18</v>
      </c>
      <c r="Y21" s="84">
        <v>31</v>
      </c>
      <c r="Z21" s="84">
        <v>50</v>
      </c>
      <c r="AA21" s="84">
        <v>55</v>
      </c>
      <c r="AB21" s="84">
        <v>46</v>
      </c>
      <c r="AC21" s="84">
        <v>94</v>
      </c>
      <c r="AD21" s="84">
        <v>99</v>
      </c>
      <c r="AE21" s="84">
        <v>105</v>
      </c>
      <c r="AF21" s="92">
        <v>77</v>
      </c>
      <c r="AG21" s="53">
        <v>195</v>
      </c>
      <c r="AH21" s="53">
        <v>120</v>
      </c>
      <c r="AI21" s="53">
        <v>74</v>
      </c>
      <c r="AJ21" s="53">
        <f>+'[1]2014'!D19</f>
        <v>71</v>
      </c>
      <c r="AK21" s="53">
        <v>170</v>
      </c>
      <c r="AL21" s="81">
        <v>133</v>
      </c>
      <c r="AM21" s="81">
        <v>126</v>
      </c>
      <c r="AN21" s="56">
        <v>165</v>
      </c>
      <c r="AO21" s="84">
        <v>16</v>
      </c>
      <c r="AP21" s="84">
        <v>20</v>
      </c>
      <c r="AQ21" s="84">
        <v>27</v>
      </c>
      <c r="AR21" s="84">
        <v>53</v>
      </c>
      <c r="AS21" s="84">
        <v>30</v>
      </c>
      <c r="AT21" s="84">
        <v>26</v>
      </c>
      <c r="AU21" s="84">
        <v>31</v>
      </c>
      <c r="AV21" s="84">
        <v>31</v>
      </c>
      <c r="AW21" s="84">
        <v>30</v>
      </c>
      <c r="AX21" s="84">
        <v>43</v>
      </c>
      <c r="AY21" s="92">
        <v>77</v>
      </c>
      <c r="AZ21" s="50">
        <v>77</v>
      </c>
      <c r="BA21" s="50">
        <v>158</v>
      </c>
      <c r="BB21" s="50">
        <v>181</v>
      </c>
      <c r="BC21" s="92">
        <f>+'[1]2014'!E19</f>
        <v>178</v>
      </c>
      <c r="BD21" s="92">
        <f>+'[1]2015'!E19</f>
        <v>216</v>
      </c>
      <c r="BE21" s="93">
        <v>217</v>
      </c>
      <c r="BF21" s="2">
        <v>181</v>
      </c>
      <c r="BG21" s="56">
        <v>175</v>
      </c>
      <c r="BH21" s="84">
        <v>27</v>
      </c>
      <c r="BI21" s="84">
        <v>36</v>
      </c>
      <c r="BJ21" s="84">
        <v>30</v>
      </c>
      <c r="BK21" s="84">
        <v>49</v>
      </c>
      <c r="BL21" s="84">
        <v>40</v>
      </c>
      <c r="BM21" s="84">
        <v>37</v>
      </c>
      <c r="BN21" s="84">
        <v>97</v>
      </c>
      <c r="BO21" s="84">
        <v>45</v>
      </c>
      <c r="BP21" s="84">
        <v>69</v>
      </c>
      <c r="BQ21" s="128">
        <v>72</v>
      </c>
      <c r="BR21" s="102">
        <v>74</v>
      </c>
      <c r="BS21" s="129">
        <v>120</v>
      </c>
      <c r="BT21" s="130">
        <v>117</v>
      </c>
      <c r="BU21" s="131">
        <v>130</v>
      </c>
      <c r="BV21" s="97">
        <f>+'[1]2014'!F19</f>
        <v>129</v>
      </c>
      <c r="BW21" s="97">
        <f>+'[1]2015'!F19</f>
        <v>207</v>
      </c>
      <c r="BX21" s="97">
        <v>221</v>
      </c>
      <c r="BY21" s="97">
        <v>173</v>
      </c>
      <c r="BZ21" s="98">
        <v>190</v>
      </c>
      <c r="CA21" s="99">
        <v>24</v>
      </c>
      <c r="CB21" s="99">
        <v>31</v>
      </c>
      <c r="CC21" s="99">
        <v>36</v>
      </c>
      <c r="CD21" s="99">
        <v>36</v>
      </c>
      <c r="CE21" s="99">
        <v>65</v>
      </c>
      <c r="CF21" s="99">
        <v>63</v>
      </c>
      <c r="CG21" s="99">
        <v>57</v>
      </c>
      <c r="CH21" s="99">
        <v>81</v>
      </c>
      <c r="CI21" s="99">
        <v>79</v>
      </c>
      <c r="CJ21" s="99">
        <v>78</v>
      </c>
      <c r="CK21" s="102">
        <v>141</v>
      </c>
      <c r="CL21" s="128">
        <v>139</v>
      </c>
      <c r="CM21" s="130">
        <v>217</v>
      </c>
      <c r="CN21" s="131">
        <v>223</v>
      </c>
      <c r="CO21" s="97">
        <f>+'[1]2014'!G19</f>
        <v>219</v>
      </c>
      <c r="CP21" s="97">
        <f>+'[1]2015'!G19</f>
        <v>228</v>
      </c>
      <c r="CQ21" s="97">
        <v>166</v>
      </c>
      <c r="CR21" s="97">
        <v>225</v>
      </c>
      <c r="CS21" s="101">
        <v>261</v>
      </c>
      <c r="CT21" s="99">
        <v>16</v>
      </c>
      <c r="CU21" s="99">
        <v>19</v>
      </c>
      <c r="CV21" s="99">
        <v>20</v>
      </c>
      <c r="CW21" s="99">
        <v>22</v>
      </c>
      <c r="CX21" s="99">
        <v>68</v>
      </c>
      <c r="CY21" s="99">
        <v>42</v>
      </c>
      <c r="CZ21" s="99">
        <v>33</v>
      </c>
      <c r="DA21" s="99">
        <v>49</v>
      </c>
      <c r="DB21" s="99">
        <v>42</v>
      </c>
      <c r="DC21" s="99">
        <v>53</v>
      </c>
      <c r="DD21" s="102">
        <v>48</v>
      </c>
      <c r="DE21" s="94">
        <v>59</v>
      </c>
      <c r="DF21" s="130">
        <v>53</v>
      </c>
      <c r="DG21" s="131">
        <v>84</v>
      </c>
      <c r="DH21" s="97">
        <f>+'[1]2014'!H19</f>
        <v>103</v>
      </c>
      <c r="DI21" s="97">
        <f>+'[1]2015'!H19</f>
        <v>133</v>
      </c>
      <c r="DJ21" s="97">
        <v>142</v>
      </c>
      <c r="DK21" s="97">
        <v>112</v>
      </c>
      <c r="DL21" s="103">
        <v>141</v>
      </c>
      <c r="DM21" s="99">
        <v>26</v>
      </c>
      <c r="DN21" s="99">
        <v>48</v>
      </c>
      <c r="DO21" s="99">
        <v>36</v>
      </c>
      <c r="DP21" s="99">
        <v>33</v>
      </c>
      <c r="DQ21" s="99">
        <v>56</v>
      </c>
      <c r="DR21" s="99">
        <v>49</v>
      </c>
      <c r="DS21" s="99">
        <v>48</v>
      </c>
      <c r="DT21" s="99">
        <v>46</v>
      </c>
      <c r="DU21" s="99">
        <v>67</v>
      </c>
      <c r="DV21" s="99">
        <v>58</v>
      </c>
      <c r="DW21" s="102">
        <v>70</v>
      </c>
      <c r="DX21" s="94">
        <v>77</v>
      </c>
      <c r="DY21" s="130">
        <v>96</v>
      </c>
      <c r="DZ21" s="131">
        <v>108</v>
      </c>
      <c r="EA21" s="97">
        <f>+'[1]2014'!I19</f>
        <v>108</v>
      </c>
      <c r="EB21" s="97">
        <f>+'[1]2015'!I19</f>
        <v>146</v>
      </c>
      <c r="EC21" s="97">
        <v>138</v>
      </c>
      <c r="ED21" s="97">
        <v>142</v>
      </c>
      <c r="EE21" s="103">
        <v>169</v>
      </c>
      <c r="EF21" s="99">
        <v>17</v>
      </c>
      <c r="EG21" s="99">
        <v>20</v>
      </c>
      <c r="EH21" s="99">
        <v>28</v>
      </c>
      <c r="EI21" s="99">
        <v>27</v>
      </c>
      <c r="EJ21" s="99">
        <v>29</v>
      </c>
      <c r="EK21" s="99">
        <v>43</v>
      </c>
      <c r="EL21" s="99">
        <v>35</v>
      </c>
      <c r="EM21" s="99">
        <v>38</v>
      </c>
      <c r="EN21" s="99">
        <v>40</v>
      </c>
      <c r="EO21" s="99">
        <v>40</v>
      </c>
      <c r="EP21" s="102">
        <v>48</v>
      </c>
      <c r="EQ21" s="94">
        <v>72</v>
      </c>
      <c r="ER21" s="130">
        <v>77</v>
      </c>
      <c r="ES21" s="131">
        <v>106</v>
      </c>
      <c r="ET21" s="97">
        <f>+'[1]2014'!J19</f>
        <v>113</v>
      </c>
      <c r="EU21" s="97">
        <f>+'[1]2015'!J19</f>
        <v>135</v>
      </c>
      <c r="EV21" s="97">
        <v>152</v>
      </c>
      <c r="EW21" s="97">
        <v>136</v>
      </c>
      <c r="EX21" s="103">
        <v>143</v>
      </c>
      <c r="EY21" s="99">
        <v>26</v>
      </c>
      <c r="EZ21" s="99">
        <v>39</v>
      </c>
      <c r="FA21" s="99">
        <v>43</v>
      </c>
      <c r="FB21" s="99">
        <v>40</v>
      </c>
      <c r="FC21" s="99">
        <v>60</v>
      </c>
      <c r="FD21" s="99">
        <v>72</v>
      </c>
      <c r="FE21" s="99">
        <v>51</v>
      </c>
      <c r="FF21" s="99">
        <v>76</v>
      </c>
      <c r="FG21" s="99">
        <v>64</v>
      </c>
      <c r="FH21" s="99">
        <v>56</v>
      </c>
      <c r="FI21" s="102">
        <v>79</v>
      </c>
      <c r="FJ21" s="94">
        <v>108</v>
      </c>
      <c r="FK21" s="130">
        <v>140</v>
      </c>
      <c r="FL21" s="131">
        <v>147</v>
      </c>
      <c r="FM21" s="97">
        <f>+'[1]2014'!K19</f>
        <v>109</v>
      </c>
      <c r="FN21" s="97">
        <f>+'[1]2015'!K19</f>
        <v>199</v>
      </c>
      <c r="FO21" s="97">
        <v>231</v>
      </c>
      <c r="FP21" s="97">
        <v>201</v>
      </c>
      <c r="FQ21" s="97">
        <v>198</v>
      </c>
      <c r="FR21" s="99">
        <v>60</v>
      </c>
      <c r="FS21" s="99">
        <v>47</v>
      </c>
      <c r="FT21" s="99">
        <v>47</v>
      </c>
      <c r="FU21" s="99">
        <v>40</v>
      </c>
      <c r="FV21" s="99">
        <v>37</v>
      </c>
      <c r="FW21" s="99">
        <v>43</v>
      </c>
      <c r="FX21" s="99">
        <v>45</v>
      </c>
      <c r="FY21" s="99">
        <v>47</v>
      </c>
      <c r="FZ21" s="99">
        <v>56</v>
      </c>
      <c r="GA21" s="99">
        <v>79</v>
      </c>
      <c r="GB21" s="102">
        <v>93</v>
      </c>
      <c r="GC21" s="94">
        <v>108</v>
      </c>
      <c r="GD21" s="130">
        <v>108</v>
      </c>
      <c r="GE21" s="131">
        <v>136</v>
      </c>
      <c r="GF21" s="97">
        <f>+'[1]2014'!L19</f>
        <v>126</v>
      </c>
      <c r="GG21" s="97">
        <f>+'[1]2015'!L19</f>
        <v>153</v>
      </c>
      <c r="GH21" s="97">
        <v>130</v>
      </c>
      <c r="GI21" s="97">
        <v>138</v>
      </c>
      <c r="GJ21" s="98">
        <v>153</v>
      </c>
      <c r="GK21" s="99">
        <v>92</v>
      </c>
      <c r="GL21" s="99">
        <v>83</v>
      </c>
      <c r="GM21" s="99">
        <v>96</v>
      </c>
      <c r="GN21" s="99">
        <v>107</v>
      </c>
      <c r="GO21" s="99">
        <v>121</v>
      </c>
      <c r="GP21" s="99">
        <v>116</v>
      </c>
      <c r="GQ21" s="99">
        <v>76</v>
      </c>
      <c r="GR21" s="99">
        <v>79</v>
      </c>
      <c r="GS21" s="99">
        <v>185</v>
      </c>
      <c r="GT21" s="99">
        <v>140</v>
      </c>
      <c r="GU21" s="102">
        <v>197</v>
      </c>
      <c r="GV21" s="94">
        <v>207</v>
      </c>
      <c r="GW21" s="130">
        <v>196</v>
      </c>
      <c r="GX21" s="131">
        <v>195</v>
      </c>
      <c r="GY21" s="97">
        <f>+'[1]2014'!M19</f>
        <v>277</v>
      </c>
      <c r="GZ21" s="97">
        <f>+'[1]2015'!M19</f>
        <v>273</v>
      </c>
      <c r="HA21" s="97">
        <v>189</v>
      </c>
      <c r="HB21" s="97">
        <v>244</v>
      </c>
      <c r="HC21" s="98">
        <v>206</v>
      </c>
      <c r="HD21" s="99">
        <v>73</v>
      </c>
      <c r="HE21" s="99">
        <v>38</v>
      </c>
      <c r="HF21" s="99">
        <v>37</v>
      </c>
      <c r="HG21" s="99">
        <v>38</v>
      </c>
      <c r="HH21" s="99">
        <v>37</v>
      </c>
      <c r="HI21" s="99">
        <v>54</v>
      </c>
      <c r="HJ21" s="99">
        <v>44</v>
      </c>
      <c r="HK21" s="99">
        <v>54</v>
      </c>
      <c r="HL21" s="99">
        <v>85</v>
      </c>
      <c r="HM21" s="99">
        <v>96</v>
      </c>
      <c r="HN21" s="102">
        <v>121</v>
      </c>
      <c r="HO21" s="94">
        <v>116</v>
      </c>
      <c r="HP21" s="130">
        <v>101</v>
      </c>
      <c r="HQ21" s="131">
        <v>147</v>
      </c>
      <c r="HR21" s="97">
        <f>+'[1]2014'!N19</f>
        <v>152</v>
      </c>
      <c r="HS21" s="97">
        <f>+'[1]2015'!N19</f>
        <v>146</v>
      </c>
      <c r="HT21" s="97">
        <v>123</v>
      </c>
      <c r="HU21" s="97">
        <v>156</v>
      </c>
      <c r="HV21" s="105">
        <v>137</v>
      </c>
      <c r="HW21" s="99">
        <v>23</v>
      </c>
      <c r="HX21" s="99">
        <v>23</v>
      </c>
      <c r="HY21" s="99">
        <v>27</v>
      </c>
      <c r="HZ21" s="99">
        <v>26</v>
      </c>
      <c r="IA21" s="99">
        <v>32</v>
      </c>
      <c r="IB21" s="99">
        <v>44</v>
      </c>
      <c r="IC21" s="99">
        <v>33</v>
      </c>
      <c r="ID21" s="99">
        <v>35</v>
      </c>
      <c r="IE21" s="99">
        <v>35</v>
      </c>
      <c r="IF21" s="99">
        <v>31</v>
      </c>
      <c r="IG21" s="102">
        <v>31</v>
      </c>
      <c r="IH21" s="94">
        <v>49</v>
      </c>
      <c r="II21" s="130">
        <v>90</v>
      </c>
      <c r="IJ21" s="131">
        <v>78</v>
      </c>
      <c r="IK21" s="97">
        <f>+'[1]2014'!O19</f>
        <v>126</v>
      </c>
      <c r="IL21" s="97">
        <f>+'[1]2015'!O19</f>
        <v>123</v>
      </c>
      <c r="IM21" s="97">
        <v>182</v>
      </c>
      <c r="IN21" s="97">
        <v>129</v>
      </c>
      <c r="IO21" s="98">
        <v>163</v>
      </c>
      <c r="IP21" s="99">
        <v>24</v>
      </c>
      <c r="IQ21" s="99">
        <v>31</v>
      </c>
      <c r="IR21" s="99">
        <v>25</v>
      </c>
      <c r="IS21" s="99">
        <v>27</v>
      </c>
      <c r="IT21" s="99">
        <v>32</v>
      </c>
      <c r="IU21" s="99">
        <v>35</v>
      </c>
      <c r="IV21" s="99">
        <v>17</v>
      </c>
      <c r="IW21" s="99">
        <v>25</v>
      </c>
      <c r="IX21" s="99">
        <v>37</v>
      </c>
      <c r="IY21" s="99">
        <v>29</v>
      </c>
      <c r="IZ21" s="102">
        <v>35</v>
      </c>
      <c r="JA21" s="94">
        <v>59</v>
      </c>
      <c r="JB21" s="130">
        <v>69</v>
      </c>
      <c r="JC21" s="131">
        <v>98</v>
      </c>
      <c r="JD21" s="97">
        <f>+'[1]2014'!P19</f>
        <v>75</v>
      </c>
      <c r="JE21" s="97">
        <f>+'[1]2015'!P19</f>
        <v>96</v>
      </c>
      <c r="JF21" s="97">
        <v>115</v>
      </c>
      <c r="JG21" s="97">
        <v>147</v>
      </c>
      <c r="JH21" s="98">
        <v>146</v>
      </c>
      <c r="JI21" s="99">
        <v>2</v>
      </c>
      <c r="JJ21" s="99">
        <v>3</v>
      </c>
      <c r="JK21" s="99">
        <v>3</v>
      </c>
      <c r="JL21" s="99">
        <v>4</v>
      </c>
      <c r="JM21" s="99">
        <v>8</v>
      </c>
      <c r="JN21" s="99">
        <v>8</v>
      </c>
      <c r="JO21" s="99">
        <v>6</v>
      </c>
      <c r="JP21" s="99">
        <v>7</v>
      </c>
      <c r="JQ21" s="99">
        <v>4</v>
      </c>
      <c r="JR21" s="99">
        <v>6</v>
      </c>
      <c r="JS21" s="102">
        <v>6</v>
      </c>
      <c r="JT21" s="94">
        <v>14</v>
      </c>
      <c r="JU21" s="130">
        <v>14</v>
      </c>
      <c r="JV21" s="131">
        <v>3</v>
      </c>
      <c r="JW21" s="107">
        <f>+'[1]2014'!Q19</f>
        <v>15</v>
      </c>
      <c r="JX21" s="107">
        <f>+'[1]2015'!Q19</f>
        <v>19</v>
      </c>
      <c r="JY21" s="107">
        <v>17</v>
      </c>
      <c r="JZ21" s="2">
        <v>4</v>
      </c>
      <c r="KA21" s="56">
        <v>29</v>
      </c>
    </row>
    <row r="22" spans="1:287" ht="18.75" customHeight="1" x14ac:dyDescent="0.2">
      <c r="A22" s="39" t="s">
        <v>34</v>
      </c>
      <c r="B22" s="40" t="s">
        <v>18</v>
      </c>
      <c r="C22" s="80">
        <f t="shared" si="25"/>
        <v>1039</v>
      </c>
      <c r="D22" s="80">
        <f t="shared" si="25"/>
        <v>1175</v>
      </c>
      <c r="E22" s="80">
        <f t="shared" si="25"/>
        <v>1060</v>
      </c>
      <c r="F22" s="80">
        <f t="shared" si="25"/>
        <v>1075</v>
      </c>
      <c r="G22" s="80">
        <f t="shared" si="25"/>
        <v>1145</v>
      </c>
      <c r="H22" s="80">
        <f t="shared" si="25"/>
        <v>1181</v>
      </c>
      <c r="I22" s="80">
        <v>1196</v>
      </c>
      <c r="J22" s="80">
        <f t="shared" si="26"/>
        <v>1256</v>
      </c>
      <c r="K22" s="80">
        <v>1303</v>
      </c>
      <c r="L22" s="80">
        <f>+AD22+AV22+BO22+CG22+CY22+DQ22+EI22+FA22+FS22+GK22+GU22+HM22+IE22+IW22</f>
        <v>1474</v>
      </c>
      <c r="M22" s="81">
        <f t="shared" si="27"/>
        <v>1481</v>
      </c>
      <c r="N22" s="81">
        <v>1678</v>
      </c>
      <c r="O22" s="81">
        <v>1745</v>
      </c>
      <c r="P22" s="44">
        <v>1798</v>
      </c>
      <c r="Q22" s="44">
        <f>+'[1]2014'!R20</f>
        <v>2032</v>
      </c>
      <c r="R22" s="44">
        <v>2158</v>
      </c>
      <c r="S22" s="44">
        <v>2120</v>
      </c>
      <c r="T22" s="44">
        <v>2120</v>
      </c>
      <c r="U22" s="46">
        <v>2605</v>
      </c>
      <c r="V22" s="84">
        <v>58</v>
      </c>
      <c r="W22" s="84">
        <v>78</v>
      </c>
      <c r="X22" s="84">
        <v>56</v>
      </c>
      <c r="Y22" s="84">
        <v>64</v>
      </c>
      <c r="Z22" s="84">
        <v>89</v>
      </c>
      <c r="AA22" s="84">
        <v>94</v>
      </c>
      <c r="AB22" s="84">
        <v>77</v>
      </c>
      <c r="AC22" s="84">
        <v>66</v>
      </c>
      <c r="AD22" s="84">
        <v>67</v>
      </c>
      <c r="AE22" s="84">
        <v>62</v>
      </c>
      <c r="AF22" s="92">
        <v>107</v>
      </c>
      <c r="AG22" s="53">
        <v>161</v>
      </c>
      <c r="AH22" s="53">
        <v>133</v>
      </c>
      <c r="AI22" s="53">
        <v>62</v>
      </c>
      <c r="AJ22" s="53">
        <f>+'[1]2014'!D20</f>
        <v>66</v>
      </c>
      <c r="AK22" s="53">
        <v>140</v>
      </c>
      <c r="AL22" s="81">
        <v>145</v>
      </c>
      <c r="AM22" s="81">
        <v>119</v>
      </c>
      <c r="AN22" s="56">
        <v>141</v>
      </c>
      <c r="AO22" s="84">
        <v>45</v>
      </c>
      <c r="AP22" s="84">
        <v>56</v>
      </c>
      <c r="AQ22" s="84">
        <v>62</v>
      </c>
      <c r="AR22" s="84">
        <v>80</v>
      </c>
      <c r="AS22" s="84">
        <v>61</v>
      </c>
      <c r="AT22" s="84">
        <v>71</v>
      </c>
      <c r="AU22" s="84">
        <v>71</v>
      </c>
      <c r="AV22" s="84">
        <v>66</v>
      </c>
      <c r="AW22" s="84">
        <v>78</v>
      </c>
      <c r="AX22" s="84">
        <v>62</v>
      </c>
      <c r="AY22" s="92">
        <v>93</v>
      </c>
      <c r="AZ22" s="50">
        <v>121</v>
      </c>
      <c r="BA22" s="50">
        <v>178</v>
      </c>
      <c r="BB22" s="50">
        <v>180</v>
      </c>
      <c r="BC22" s="92">
        <f>+'[1]2014'!E20</f>
        <v>193</v>
      </c>
      <c r="BD22" s="92">
        <f>+'[1]2015'!E20</f>
        <v>201</v>
      </c>
      <c r="BE22" s="93">
        <v>213</v>
      </c>
      <c r="BF22" s="2">
        <v>184</v>
      </c>
      <c r="BG22" s="56">
        <v>201</v>
      </c>
      <c r="BH22" s="84">
        <v>110</v>
      </c>
      <c r="BI22" s="84">
        <v>126</v>
      </c>
      <c r="BJ22" s="84">
        <v>121</v>
      </c>
      <c r="BK22" s="84">
        <v>110</v>
      </c>
      <c r="BL22" s="84">
        <v>115</v>
      </c>
      <c r="BM22" s="84">
        <v>64</v>
      </c>
      <c r="BN22" s="84">
        <v>94</v>
      </c>
      <c r="BO22" s="84">
        <v>90</v>
      </c>
      <c r="BP22" s="84">
        <v>94</v>
      </c>
      <c r="BQ22" s="128">
        <v>64</v>
      </c>
      <c r="BR22" s="102">
        <v>114</v>
      </c>
      <c r="BS22" s="129">
        <v>130</v>
      </c>
      <c r="BT22" s="130">
        <v>80</v>
      </c>
      <c r="BU22" s="131">
        <v>108</v>
      </c>
      <c r="BV22" s="97">
        <f>+'[1]2014'!F20</f>
        <v>62</v>
      </c>
      <c r="BW22" s="97">
        <f>+'[1]2015'!F20</f>
        <v>128</v>
      </c>
      <c r="BX22" s="97">
        <v>192</v>
      </c>
      <c r="BY22" s="97">
        <v>113</v>
      </c>
      <c r="BZ22" s="98">
        <v>145</v>
      </c>
      <c r="CA22" s="99">
        <v>90</v>
      </c>
      <c r="CB22" s="99">
        <v>127</v>
      </c>
      <c r="CC22" s="99">
        <v>121</v>
      </c>
      <c r="CD22" s="99">
        <v>130</v>
      </c>
      <c r="CE22" s="99">
        <v>114</v>
      </c>
      <c r="CF22" s="99">
        <v>128</v>
      </c>
      <c r="CG22" s="99">
        <v>144</v>
      </c>
      <c r="CH22" s="99">
        <v>178</v>
      </c>
      <c r="CI22" s="99">
        <v>160</v>
      </c>
      <c r="CJ22" s="99">
        <v>131</v>
      </c>
      <c r="CK22" s="102">
        <v>174</v>
      </c>
      <c r="CL22" s="128">
        <v>78</v>
      </c>
      <c r="CM22" s="130">
        <v>220</v>
      </c>
      <c r="CN22" s="131">
        <v>147</v>
      </c>
      <c r="CO22" s="97">
        <f>+'[1]2014'!G20</f>
        <v>254</v>
      </c>
      <c r="CP22" s="97">
        <f>+'[1]2015'!G20</f>
        <v>155</v>
      </c>
      <c r="CQ22" s="97">
        <v>80</v>
      </c>
      <c r="CR22" s="97">
        <v>250</v>
      </c>
      <c r="CS22" s="101">
        <v>292</v>
      </c>
      <c r="CT22" s="99">
        <v>24</v>
      </c>
      <c r="CU22" s="99">
        <v>43</v>
      </c>
      <c r="CV22" s="99">
        <v>47</v>
      </c>
      <c r="CW22" s="99">
        <v>48</v>
      </c>
      <c r="CX22" s="99">
        <v>61</v>
      </c>
      <c r="CY22" s="99">
        <v>70</v>
      </c>
      <c r="CZ22" s="99">
        <v>67</v>
      </c>
      <c r="DA22" s="99">
        <v>78</v>
      </c>
      <c r="DB22" s="99">
        <v>58</v>
      </c>
      <c r="DC22" s="99">
        <v>74</v>
      </c>
      <c r="DD22" s="102">
        <v>78</v>
      </c>
      <c r="DE22" s="94">
        <v>95</v>
      </c>
      <c r="DF22" s="130">
        <v>37</v>
      </c>
      <c r="DG22" s="131">
        <v>90</v>
      </c>
      <c r="DH22" s="97">
        <f>+'[1]2014'!H20</f>
        <v>118</v>
      </c>
      <c r="DI22" s="97">
        <f>+'[1]2015'!H20</f>
        <v>102</v>
      </c>
      <c r="DJ22" s="97">
        <v>138</v>
      </c>
      <c r="DK22" s="97">
        <v>134</v>
      </c>
      <c r="DL22" s="103">
        <v>117</v>
      </c>
      <c r="DM22" s="99">
        <v>94</v>
      </c>
      <c r="DN22" s="99">
        <v>141</v>
      </c>
      <c r="DO22" s="99">
        <v>125</v>
      </c>
      <c r="DP22" s="99">
        <v>120</v>
      </c>
      <c r="DQ22" s="99">
        <v>140</v>
      </c>
      <c r="DR22" s="99">
        <v>172</v>
      </c>
      <c r="DS22" s="99">
        <v>142</v>
      </c>
      <c r="DT22" s="99">
        <v>166</v>
      </c>
      <c r="DU22" s="99">
        <v>140</v>
      </c>
      <c r="DV22" s="99">
        <v>157</v>
      </c>
      <c r="DW22" s="102">
        <v>172</v>
      </c>
      <c r="DX22" s="94">
        <v>171</v>
      </c>
      <c r="DY22" s="130">
        <v>174</v>
      </c>
      <c r="DZ22" s="131">
        <v>163</v>
      </c>
      <c r="EA22" s="97">
        <f>+'[1]2014'!I20</f>
        <v>176</v>
      </c>
      <c r="EB22" s="97">
        <f>+'[1]2015'!I20</f>
        <v>221</v>
      </c>
      <c r="EC22" s="97">
        <v>207</v>
      </c>
      <c r="ED22" s="97">
        <v>213</v>
      </c>
      <c r="EE22" s="103">
        <v>252</v>
      </c>
      <c r="EF22" s="99">
        <v>39</v>
      </c>
      <c r="EG22" s="99">
        <v>74</v>
      </c>
      <c r="EH22" s="99">
        <v>71</v>
      </c>
      <c r="EI22" s="99">
        <v>74</v>
      </c>
      <c r="EJ22" s="99">
        <v>79</v>
      </c>
      <c r="EK22" s="99">
        <v>70</v>
      </c>
      <c r="EL22" s="99">
        <v>57</v>
      </c>
      <c r="EM22" s="99">
        <v>57</v>
      </c>
      <c r="EN22" s="99">
        <v>52</v>
      </c>
      <c r="EO22" s="99">
        <v>65</v>
      </c>
      <c r="EP22" s="102">
        <v>85</v>
      </c>
      <c r="EQ22" s="94">
        <v>83</v>
      </c>
      <c r="ER22" s="130">
        <v>85</v>
      </c>
      <c r="ES22" s="131">
        <v>119</v>
      </c>
      <c r="ET22" s="97">
        <f>+'[1]2014'!J20</f>
        <v>133</v>
      </c>
      <c r="EU22" s="97">
        <f>+'[1]2015'!J20</f>
        <v>118</v>
      </c>
      <c r="EV22" s="97">
        <v>152</v>
      </c>
      <c r="EW22" s="97">
        <v>128</v>
      </c>
      <c r="EX22" s="103">
        <v>140</v>
      </c>
      <c r="EY22" s="99">
        <v>114</v>
      </c>
      <c r="EZ22" s="99">
        <v>112</v>
      </c>
      <c r="FA22" s="99">
        <v>106</v>
      </c>
      <c r="FB22" s="99">
        <v>90</v>
      </c>
      <c r="FC22" s="99">
        <v>129</v>
      </c>
      <c r="FD22" s="99">
        <v>68</v>
      </c>
      <c r="FE22" s="99">
        <v>73</v>
      </c>
      <c r="FF22" s="99">
        <v>92</v>
      </c>
      <c r="FG22" s="99">
        <v>63</v>
      </c>
      <c r="FH22" s="99">
        <v>70</v>
      </c>
      <c r="FI22" s="102">
        <v>125</v>
      </c>
      <c r="FJ22" s="94">
        <v>68</v>
      </c>
      <c r="FK22" s="130">
        <v>86</v>
      </c>
      <c r="FL22" s="131">
        <v>123</v>
      </c>
      <c r="FM22" s="97">
        <f>+'[1]2014'!K20</f>
        <v>61</v>
      </c>
      <c r="FN22" s="97">
        <f>+'[1]2015'!K20</f>
        <v>138</v>
      </c>
      <c r="FO22" s="97">
        <v>150</v>
      </c>
      <c r="FP22" s="97">
        <v>247</v>
      </c>
      <c r="FQ22" s="97">
        <v>237</v>
      </c>
      <c r="FR22" s="99">
        <v>92</v>
      </c>
      <c r="FS22" s="99">
        <v>67</v>
      </c>
      <c r="FT22" s="99">
        <v>44</v>
      </c>
      <c r="FU22" s="99">
        <v>62</v>
      </c>
      <c r="FV22" s="99">
        <v>72</v>
      </c>
      <c r="FW22" s="99">
        <v>44</v>
      </c>
      <c r="FX22" s="99">
        <v>70</v>
      </c>
      <c r="FY22" s="99">
        <v>85</v>
      </c>
      <c r="FZ22" s="99">
        <v>71</v>
      </c>
      <c r="GA22" s="99">
        <v>60</v>
      </c>
      <c r="GB22" s="102">
        <v>76</v>
      </c>
      <c r="GC22" s="94">
        <v>118</v>
      </c>
      <c r="GD22" s="130">
        <v>112</v>
      </c>
      <c r="GE22" s="131">
        <v>84</v>
      </c>
      <c r="GF22" s="97">
        <f>+'[1]2014'!L20</f>
        <v>120</v>
      </c>
      <c r="GG22" s="97">
        <f>+'[1]2015'!L20</f>
        <v>143</v>
      </c>
      <c r="GH22" s="97">
        <v>107</v>
      </c>
      <c r="GI22" s="97">
        <v>168</v>
      </c>
      <c r="GJ22" s="98">
        <v>167</v>
      </c>
      <c r="GK22" s="99">
        <v>115</v>
      </c>
      <c r="GL22" s="99">
        <v>105</v>
      </c>
      <c r="GM22" s="99">
        <v>116</v>
      </c>
      <c r="GN22" s="99">
        <v>88</v>
      </c>
      <c r="GO22" s="99">
        <v>80</v>
      </c>
      <c r="GP22" s="99">
        <v>166</v>
      </c>
      <c r="GQ22" s="99">
        <v>167</v>
      </c>
      <c r="GR22" s="99">
        <v>121</v>
      </c>
      <c r="GS22" s="99">
        <v>217</v>
      </c>
      <c r="GT22" s="99">
        <v>162</v>
      </c>
      <c r="GU22" s="102">
        <v>305</v>
      </c>
      <c r="GV22" s="94">
        <v>287</v>
      </c>
      <c r="GW22" s="130">
        <v>260</v>
      </c>
      <c r="GX22" s="131">
        <v>256</v>
      </c>
      <c r="GY22" s="97">
        <f>+'[1]2014'!M20</f>
        <v>375</v>
      </c>
      <c r="GZ22" s="97">
        <f>+'[1]2015'!M20</f>
        <v>333</v>
      </c>
      <c r="HA22" s="97">
        <v>227</v>
      </c>
      <c r="HB22" s="97">
        <v>347</v>
      </c>
      <c r="HC22" s="98">
        <v>340</v>
      </c>
      <c r="HD22" s="99">
        <v>109</v>
      </c>
      <c r="HE22" s="99">
        <v>89</v>
      </c>
      <c r="HF22" s="99">
        <v>55</v>
      </c>
      <c r="HG22" s="99">
        <v>69</v>
      </c>
      <c r="HH22" s="99">
        <v>75</v>
      </c>
      <c r="HI22" s="99">
        <v>120</v>
      </c>
      <c r="HJ22" s="99">
        <v>127</v>
      </c>
      <c r="HK22" s="99">
        <v>136</v>
      </c>
      <c r="HL22" s="99">
        <v>159</v>
      </c>
      <c r="HM22" s="99">
        <v>122</v>
      </c>
      <c r="HN22" s="102">
        <v>192</v>
      </c>
      <c r="HO22" s="94">
        <v>174</v>
      </c>
      <c r="HP22" s="130">
        <v>139</v>
      </c>
      <c r="HQ22" s="131">
        <v>194</v>
      </c>
      <c r="HR22" s="97">
        <f>+'[1]2014'!N20</f>
        <v>184</v>
      </c>
      <c r="HS22" s="97">
        <f>+'[1]2015'!N20</f>
        <v>175</v>
      </c>
      <c r="HT22" s="97">
        <v>142</v>
      </c>
      <c r="HU22" s="97">
        <v>210</v>
      </c>
      <c r="HV22" s="105">
        <v>211</v>
      </c>
      <c r="HW22" s="99">
        <v>80</v>
      </c>
      <c r="HX22" s="99">
        <v>95</v>
      </c>
      <c r="HY22" s="99">
        <v>80</v>
      </c>
      <c r="HZ22" s="99">
        <v>80</v>
      </c>
      <c r="IA22" s="99">
        <v>66</v>
      </c>
      <c r="IB22" s="99">
        <v>55</v>
      </c>
      <c r="IC22" s="99">
        <v>67</v>
      </c>
      <c r="ID22" s="99">
        <v>70</v>
      </c>
      <c r="IE22" s="99">
        <v>67</v>
      </c>
      <c r="IF22" s="99">
        <v>66</v>
      </c>
      <c r="IG22" s="102">
        <v>66</v>
      </c>
      <c r="IH22" s="94">
        <v>98</v>
      </c>
      <c r="II22" s="130">
        <v>109</v>
      </c>
      <c r="IJ22" s="131">
        <v>130</v>
      </c>
      <c r="IK22" s="97">
        <f>+'[1]2014'!O20</f>
        <v>140</v>
      </c>
      <c r="IL22" s="97">
        <f>+'[1]2015'!O20</f>
        <v>153</v>
      </c>
      <c r="IM22" s="97">
        <v>165</v>
      </c>
      <c r="IN22" s="97">
        <v>167</v>
      </c>
      <c r="IO22" s="98">
        <v>184</v>
      </c>
      <c r="IP22" s="99">
        <v>65</v>
      </c>
      <c r="IQ22" s="99">
        <v>59</v>
      </c>
      <c r="IR22" s="99">
        <v>53</v>
      </c>
      <c r="IS22" s="99">
        <v>58</v>
      </c>
      <c r="IT22" s="99">
        <v>63</v>
      </c>
      <c r="IU22" s="99">
        <v>58</v>
      </c>
      <c r="IV22" s="99">
        <v>33</v>
      </c>
      <c r="IW22" s="99">
        <v>41</v>
      </c>
      <c r="IX22" s="99">
        <v>67</v>
      </c>
      <c r="IY22" s="99">
        <v>89</v>
      </c>
      <c r="IZ22" s="102">
        <v>88</v>
      </c>
      <c r="JA22" s="94">
        <v>121</v>
      </c>
      <c r="JB22" s="130">
        <v>121</v>
      </c>
      <c r="JC22" s="131">
        <v>141</v>
      </c>
      <c r="JD22" s="97">
        <f>+'[1]2014'!P20</f>
        <v>126</v>
      </c>
      <c r="JE22" s="97">
        <f>+'[1]2015'!P20</f>
        <v>121</v>
      </c>
      <c r="JF22" s="97">
        <v>158</v>
      </c>
      <c r="JG22" s="97">
        <v>124</v>
      </c>
      <c r="JH22" s="98">
        <v>137</v>
      </c>
      <c r="JI22" s="99">
        <v>4</v>
      </c>
      <c r="JJ22" s="99">
        <v>3</v>
      </c>
      <c r="JK22" s="99">
        <v>3</v>
      </c>
      <c r="JL22" s="99">
        <v>2</v>
      </c>
      <c r="JM22" s="99">
        <v>1</v>
      </c>
      <c r="JN22" s="99">
        <v>1</v>
      </c>
      <c r="JO22" s="99">
        <v>7</v>
      </c>
      <c r="JP22" s="99">
        <v>10</v>
      </c>
      <c r="JQ22" s="99">
        <v>10</v>
      </c>
      <c r="JR22" s="99">
        <v>29</v>
      </c>
      <c r="JS22" s="102">
        <v>16</v>
      </c>
      <c r="JT22" s="94">
        <v>20</v>
      </c>
      <c r="JU22" s="130">
        <v>11</v>
      </c>
      <c r="JV22" s="131">
        <v>1</v>
      </c>
      <c r="JW22" s="107">
        <f>+'[1]2014'!Q20</f>
        <v>24</v>
      </c>
      <c r="JX22" s="107">
        <f>+'[1]2015'!Q20</f>
        <v>30</v>
      </c>
      <c r="JY22" s="107">
        <v>44</v>
      </c>
      <c r="JZ22" s="2">
        <v>25</v>
      </c>
      <c r="KA22" s="56">
        <v>41</v>
      </c>
    </row>
    <row r="23" spans="1:287" ht="18.75" customHeight="1" x14ac:dyDescent="0.2">
      <c r="A23" s="39" t="s">
        <v>35</v>
      </c>
      <c r="B23" s="40" t="s">
        <v>18</v>
      </c>
      <c r="C23" s="80">
        <f t="shared" si="25"/>
        <v>42</v>
      </c>
      <c r="D23" s="80">
        <f t="shared" si="25"/>
        <v>49</v>
      </c>
      <c r="E23" s="80">
        <f t="shared" si="25"/>
        <v>41</v>
      </c>
      <c r="F23" s="80">
        <f t="shared" si="25"/>
        <v>41</v>
      </c>
      <c r="G23" s="80">
        <f t="shared" si="25"/>
        <v>31</v>
      </c>
      <c r="H23" s="80">
        <f t="shared" si="25"/>
        <v>19</v>
      </c>
      <c r="I23" s="80">
        <v>21</v>
      </c>
      <c r="J23" s="80">
        <f t="shared" si="26"/>
        <v>13</v>
      </c>
      <c r="K23" s="80">
        <v>17</v>
      </c>
      <c r="L23" s="80">
        <f>+AV23+BO23+HM23+IW23</f>
        <v>1</v>
      </c>
      <c r="M23" s="81">
        <f t="shared" si="27"/>
        <v>26</v>
      </c>
      <c r="N23" s="81">
        <v>9</v>
      </c>
      <c r="O23" s="81">
        <v>16</v>
      </c>
      <c r="P23" s="44">
        <v>13</v>
      </c>
      <c r="Q23" s="44">
        <f>+'[1]2014'!R21</f>
        <v>10</v>
      </c>
      <c r="R23" s="44">
        <v>17</v>
      </c>
      <c r="S23" s="44">
        <v>18</v>
      </c>
      <c r="T23" s="44">
        <v>10</v>
      </c>
      <c r="U23" s="46">
        <v>14</v>
      </c>
      <c r="V23" s="84">
        <v>4</v>
      </c>
      <c r="W23" s="84">
        <v>6</v>
      </c>
      <c r="X23" s="84">
        <v>4</v>
      </c>
      <c r="Y23" s="84">
        <v>4</v>
      </c>
      <c r="Z23" s="84">
        <v>3</v>
      </c>
      <c r="AA23" s="84">
        <v>1</v>
      </c>
      <c r="AB23" s="84">
        <v>1</v>
      </c>
      <c r="AC23" s="84">
        <v>0</v>
      </c>
      <c r="AD23" s="84">
        <v>1</v>
      </c>
      <c r="AE23" s="84">
        <v>0</v>
      </c>
      <c r="AF23" s="92">
        <v>1</v>
      </c>
      <c r="AG23" s="53">
        <v>100</v>
      </c>
      <c r="AH23" s="53">
        <v>2</v>
      </c>
      <c r="AI23" s="53">
        <v>0</v>
      </c>
      <c r="AJ23" s="53">
        <f>+'[1]2014'!D21</f>
        <v>0</v>
      </c>
      <c r="AK23" s="53">
        <v>1</v>
      </c>
      <c r="AL23" s="81">
        <v>1</v>
      </c>
      <c r="AM23" s="81">
        <v>0</v>
      </c>
      <c r="AN23" s="56">
        <v>1</v>
      </c>
      <c r="AO23" s="84">
        <v>1</v>
      </c>
      <c r="AP23" s="84">
        <v>2</v>
      </c>
      <c r="AQ23" s="84">
        <v>0</v>
      </c>
      <c r="AR23" s="84">
        <v>1</v>
      </c>
      <c r="AS23" s="84">
        <v>0</v>
      </c>
      <c r="AT23" s="84">
        <v>0</v>
      </c>
      <c r="AU23" s="84">
        <v>0</v>
      </c>
      <c r="AV23" s="84">
        <v>0</v>
      </c>
      <c r="AW23" s="84">
        <v>0</v>
      </c>
      <c r="AX23" s="84">
        <v>1</v>
      </c>
      <c r="AY23" s="92">
        <v>0</v>
      </c>
      <c r="AZ23" s="50">
        <v>0</v>
      </c>
      <c r="BA23" s="50">
        <v>1</v>
      </c>
      <c r="BB23" s="50">
        <v>0</v>
      </c>
      <c r="BC23" s="92">
        <f>+'[1]2014'!E21</f>
        <v>1</v>
      </c>
      <c r="BD23" s="92">
        <f>+'[1]2015'!E21</f>
        <v>1</v>
      </c>
      <c r="BE23" s="93">
        <v>3</v>
      </c>
      <c r="BF23" s="2">
        <v>0</v>
      </c>
      <c r="BG23" s="56">
        <v>2</v>
      </c>
      <c r="BH23" s="84">
        <v>8</v>
      </c>
      <c r="BI23" s="84">
        <v>5</v>
      </c>
      <c r="BJ23" s="84">
        <v>3</v>
      </c>
      <c r="BK23" s="84">
        <v>4</v>
      </c>
      <c r="BL23" s="84">
        <v>2</v>
      </c>
      <c r="BM23" s="84">
        <v>1</v>
      </c>
      <c r="BN23" s="84">
        <v>5</v>
      </c>
      <c r="BO23" s="84">
        <v>1</v>
      </c>
      <c r="BP23" s="84">
        <v>1</v>
      </c>
      <c r="BQ23" s="144">
        <v>1</v>
      </c>
      <c r="BR23" s="102">
        <v>3</v>
      </c>
      <c r="BS23" s="129">
        <v>2</v>
      </c>
      <c r="BT23" s="130">
        <v>2</v>
      </c>
      <c r="BU23" s="131">
        <v>0</v>
      </c>
      <c r="BV23" s="97">
        <f>+'[1]2014'!F21</f>
        <v>0</v>
      </c>
      <c r="BW23" s="97">
        <f>+'[1]2015'!F21</f>
        <v>0</v>
      </c>
      <c r="BX23" s="97">
        <v>1</v>
      </c>
      <c r="BY23" s="97">
        <v>1</v>
      </c>
      <c r="BZ23" s="98">
        <v>2</v>
      </c>
      <c r="CA23" s="99">
        <v>4</v>
      </c>
      <c r="CB23" s="99">
        <v>7</v>
      </c>
      <c r="CC23" s="99">
        <v>5</v>
      </c>
      <c r="CD23" s="99">
        <v>3</v>
      </c>
      <c r="CE23" s="99">
        <v>3</v>
      </c>
      <c r="CF23" s="99">
        <v>0</v>
      </c>
      <c r="CG23" s="99">
        <v>0</v>
      </c>
      <c r="CH23" s="99"/>
      <c r="CI23" s="99"/>
      <c r="CJ23" s="99"/>
      <c r="CK23" s="102">
        <v>2</v>
      </c>
      <c r="CL23" s="128">
        <v>0</v>
      </c>
      <c r="CM23" s="130">
        <v>0</v>
      </c>
      <c r="CN23" s="131">
        <v>1</v>
      </c>
      <c r="CO23" s="97">
        <f>+'[1]2014'!G21</f>
        <v>0</v>
      </c>
      <c r="CP23" s="97">
        <f>+'[1]2015'!G21</f>
        <v>2</v>
      </c>
      <c r="CQ23" s="97">
        <v>2</v>
      </c>
      <c r="CR23" s="97">
        <v>0</v>
      </c>
      <c r="CS23" s="101"/>
      <c r="CT23" s="99">
        <v>5</v>
      </c>
      <c r="CU23" s="99">
        <v>4</v>
      </c>
      <c r="CV23" s="99">
        <v>4</v>
      </c>
      <c r="CW23" s="99">
        <v>4</v>
      </c>
      <c r="CX23" s="99">
        <v>3</v>
      </c>
      <c r="CY23" s="99">
        <v>4</v>
      </c>
      <c r="CZ23" s="99">
        <v>3</v>
      </c>
      <c r="DA23" s="99">
        <v>1</v>
      </c>
      <c r="DB23" s="99">
        <v>1</v>
      </c>
      <c r="DC23" s="99"/>
      <c r="DD23" s="102">
        <v>0</v>
      </c>
      <c r="DE23" s="94">
        <v>1</v>
      </c>
      <c r="DF23" s="130">
        <v>2</v>
      </c>
      <c r="DG23" s="131">
        <v>1</v>
      </c>
      <c r="DH23" s="97">
        <f>+'[1]2014'!H21</f>
        <v>1</v>
      </c>
      <c r="DI23" s="97">
        <f>+'[1]2015'!H21</f>
        <v>1</v>
      </c>
      <c r="DJ23" s="97">
        <v>4</v>
      </c>
      <c r="DK23" s="97">
        <v>2</v>
      </c>
      <c r="DL23" s="103">
        <v>2</v>
      </c>
      <c r="DM23" s="99">
        <v>1</v>
      </c>
      <c r="DN23" s="99">
        <v>4</v>
      </c>
      <c r="DO23" s="99">
        <v>4</v>
      </c>
      <c r="DP23" s="99">
        <v>3</v>
      </c>
      <c r="DQ23" s="99">
        <v>1</v>
      </c>
      <c r="DR23" s="99">
        <v>0</v>
      </c>
      <c r="DS23" s="99">
        <v>1</v>
      </c>
      <c r="DT23" s="99"/>
      <c r="DU23" s="99">
        <v>1</v>
      </c>
      <c r="DV23" s="99"/>
      <c r="DW23" s="102">
        <v>0</v>
      </c>
      <c r="DX23" s="94">
        <v>0</v>
      </c>
      <c r="DY23" s="130">
        <v>0</v>
      </c>
      <c r="DZ23" s="131">
        <v>1</v>
      </c>
      <c r="EA23" s="97">
        <f>+'[1]2014'!I21</f>
        <v>1</v>
      </c>
      <c r="EB23" s="97">
        <f>+'[1]2015'!I21</f>
        <v>4</v>
      </c>
      <c r="EC23" s="97">
        <v>1</v>
      </c>
      <c r="ED23" s="97">
        <v>2</v>
      </c>
      <c r="EE23" s="103">
        <v>1</v>
      </c>
      <c r="EF23" s="99">
        <v>3</v>
      </c>
      <c r="EG23" s="99">
        <v>5</v>
      </c>
      <c r="EH23" s="99">
        <v>5</v>
      </c>
      <c r="EI23" s="99">
        <v>4</v>
      </c>
      <c r="EJ23" s="99">
        <v>4</v>
      </c>
      <c r="EK23" s="99">
        <v>2</v>
      </c>
      <c r="EL23" s="99">
        <v>3</v>
      </c>
      <c r="EM23" s="99">
        <v>2</v>
      </c>
      <c r="EN23" s="99">
        <v>2</v>
      </c>
      <c r="EO23" s="99"/>
      <c r="EP23" s="102">
        <v>0</v>
      </c>
      <c r="EQ23" s="94">
        <v>0</v>
      </c>
      <c r="ER23" s="130">
        <v>0</v>
      </c>
      <c r="ES23" s="131">
        <v>0</v>
      </c>
      <c r="ET23" s="97">
        <f>+'[1]2014'!J21</f>
        <v>1</v>
      </c>
      <c r="EU23" s="97">
        <f>+'[1]2015'!J21</f>
        <v>1</v>
      </c>
      <c r="EV23" s="97">
        <v>0</v>
      </c>
      <c r="EW23" s="97">
        <v>0</v>
      </c>
      <c r="EX23" s="103"/>
      <c r="EY23" s="99">
        <v>2</v>
      </c>
      <c r="EZ23" s="99">
        <v>4</v>
      </c>
      <c r="FA23" s="99">
        <v>3</v>
      </c>
      <c r="FB23" s="99">
        <v>2</v>
      </c>
      <c r="FC23" s="99">
        <v>1</v>
      </c>
      <c r="FD23" s="99">
        <v>1</v>
      </c>
      <c r="FE23" s="99">
        <v>1</v>
      </c>
      <c r="FF23" s="99">
        <v>1</v>
      </c>
      <c r="FG23" s="99"/>
      <c r="FH23" s="99"/>
      <c r="FI23" s="102">
        <v>0</v>
      </c>
      <c r="FJ23" s="94">
        <v>0</v>
      </c>
      <c r="FK23" s="130">
        <v>0</v>
      </c>
      <c r="FL23" s="131">
        <v>1</v>
      </c>
      <c r="FM23" s="97">
        <f>+'[1]2014'!K21</f>
        <v>0</v>
      </c>
      <c r="FN23" s="97">
        <f>+'[1]2015'!K21</f>
        <v>2</v>
      </c>
      <c r="FO23" s="97">
        <v>0</v>
      </c>
      <c r="FP23" s="97">
        <v>1</v>
      </c>
      <c r="FQ23" s="97"/>
      <c r="FR23" s="99"/>
      <c r="FS23" s="99">
        <v>1</v>
      </c>
      <c r="FT23" s="99">
        <v>2</v>
      </c>
      <c r="FU23" s="99">
        <v>2</v>
      </c>
      <c r="FV23" s="99">
        <v>2</v>
      </c>
      <c r="FW23" s="99"/>
      <c r="FX23" s="99"/>
      <c r="FY23" s="99">
        <v>1</v>
      </c>
      <c r="FZ23" s="99"/>
      <c r="GA23" s="99"/>
      <c r="GB23" s="102">
        <v>0</v>
      </c>
      <c r="GC23" s="94">
        <v>1</v>
      </c>
      <c r="GD23" s="130">
        <v>0</v>
      </c>
      <c r="GE23" s="131">
        <v>0</v>
      </c>
      <c r="GF23" s="97">
        <f>+'[1]2014'!L21</f>
        <v>0</v>
      </c>
      <c r="GG23" s="97">
        <f>+'[1]2015'!L21</f>
        <v>1</v>
      </c>
      <c r="GH23" s="97">
        <v>0</v>
      </c>
      <c r="GI23" s="97">
        <v>0</v>
      </c>
      <c r="GJ23" s="98"/>
      <c r="GK23" s="99">
        <v>5</v>
      </c>
      <c r="GL23" s="99">
        <v>5</v>
      </c>
      <c r="GM23" s="99">
        <v>3</v>
      </c>
      <c r="GN23" s="99">
        <v>4</v>
      </c>
      <c r="GO23" s="99">
        <v>3</v>
      </c>
      <c r="GP23" s="99">
        <v>1</v>
      </c>
      <c r="GQ23" s="99"/>
      <c r="GR23" s="99"/>
      <c r="GS23" s="99">
        <v>2</v>
      </c>
      <c r="GT23" s="99"/>
      <c r="GU23" s="102">
        <v>0</v>
      </c>
      <c r="GV23" s="94">
        <v>0</v>
      </c>
      <c r="GW23" s="130">
        <v>2</v>
      </c>
      <c r="GX23" s="131">
        <v>2</v>
      </c>
      <c r="GY23" s="97">
        <f>+'[1]2014'!M21</f>
        <v>2</v>
      </c>
      <c r="GZ23" s="97">
        <f>+'[1]2015'!M21</f>
        <v>0</v>
      </c>
      <c r="HA23" s="97">
        <v>0</v>
      </c>
      <c r="HB23" s="97">
        <v>2</v>
      </c>
      <c r="HC23" s="98"/>
      <c r="HD23" s="99">
        <v>3</v>
      </c>
      <c r="HE23" s="99">
        <v>3</v>
      </c>
      <c r="HF23" s="99">
        <v>2</v>
      </c>
      <c r="HG23" s="99">
        <v>2</v>
      </c>
      <c r="HH23" s="99">
        <v>1</v>
      </c>
      <c r="HI23" s="99">
        <v>2</v>
      </c>
      <c r="HJ23" s="99">
        <v>2</v>
      </c>
      <c r="HK23" s="99"/>
      <c r="HL23" s="99">
        <v>2</v>
      </c>
      <c r="HM23" s="99"/>
      <c r="HN23" s="102">
        <v>0</v>
      </c>
      <c r="HO23" s="94">
        <v>0</v>
      </c>
      <c r="HP23" s="130">
        <v>0</v>
      </c>
      <c r="HQ23" s="131">
        <v>1</v>
      </c>
      <c r="HR23" s="97">
        <f>+'[1]2014'!N21</f>
        <v>0</v>
      </c>
      <c r="HS23" s="97">
        <f>+'[1]2015'!N21</f>
        <v>0</v>
      </c>
      <c r="HT23" s="97">
        <v>0</v>
      </c>
      <c r="HU23" s="97">
        <v>0</v>
      </c>
      <c r="HV23" s="105"/>
      <c r="HW23" s="99">
        <v>4</v>
      </c>
      <c r="HX23" s="99">
        <v>2</v>
      </c>
      <c r="HY23" s="99">
        <v>5</v>
      </c>
      <c r="HZ23" s="99">
        <v>6</v>
      </c>
      <c r="IA23" s="99">
        <v>6</v>
      </c>
      <c r="IB23" s="99">
        <v>6</v>
      </c>
      <c r="IC23" s="99">
        <v>5</v>
      </c>
      <c r="ID23" s="99">
        <v>7</v>
      </c>
      <c r="IE23" s="99">
        <v>7</v>
      </c>
      <c r="IF23" s="99">
        <v>5</v>
      </c>
      <c r="IG23" s="102">
        <v>5</v>
      </c>
      <c r="IH23" s="94">
        <v>3</v>
      </c>
      <c r="II23" s="130">
        <v>3</v>
      </c>
      <c r="IJ23" s="131">
        <v>4</v>
      </c>
      <c r="IK23" s="97">
        <f>+'[1]2014'!O21</f>
        <v>4</v>
      </c>
      <c r="IL23" s="97">
        <f>+'[1]2015'!O21</f>
        <v>3</v>
      </c>
      <c r="IM23" s="97">
        <v>6</v>
      </c>
      <c r="IN23" s="97">
        <v>1</v>
      </c>
      <c r="IO23" s="98">
        <v>3</v>
      </c>
      <c r="IP23" s="99">
        <v>2</v>
      </c>
      <c r="IQ23" s="99">
        <v>1</v>
      </c>
      <c r="IR23" s="99">
        <v>1</v>
      </c>
      <c r="IS23" s="99">
        <v>2</v>
      </c>
      <c r="IT23" s="99">
        <v>2</v>
      </c>
      <c r="IU23" s="99">
        <v>1</v>
      </c>
      <c r="IV23" s="99"/>
      <c r="IW23" s="99"/>
      <c r="IX23" s="99"/>
      <c r="IY23" s="99"/>
      <c r="IZ23" s="102">
        <v>0</v>
      </c>
      <c r="JA23" s="94">
        <v>0</v>
      </c>
      <c r="JB23" s="130">
        <v>4</v>
      </c>
      <c r="JC23" s="131">
        <v>2</v>
      </c>
      <c r="JD23" s="97">
        <f>+'[1]2014'!P21</f>
        <v>0</v>
      </c>
      <c r="JE23" s="97">
        <f>+'[1]2015'!P21</f>
        <v>1</v>
      </c>
      <c r="JF23" s="97">
        <v>0</v>
      </c>
      <c r="JG23" s="97">
        <v>0</v>
      </c>
      <c r="JH23" s="98">
        <v>2</v>
      </c>
      <c r="JI23" s="99"/>
      <c r="JJ23" s="99"/>
      <c r="JK23" s="99"/>
      <c r="JL23" s="99"/>
      <c r="JM23" s="99"/>
      <c r="JN23" s="99"/>
      <c r="JO23" s="99"/>
      <c r="JP23" s="99"/>
      <c r="JQ23" s="99"/>
      <c r="JR23" s="99">
        <v>1</v>
      </c>
      <c r="JS23" s="102">
        <v>0</v>
      </c>
      <c r="JT23" s="94">
        <v>1</v>
      </c>
      <c r="JU23" s="130">
        <v>0</v>
      </c>
      <c r="JV23" s="131">
        <v>0</v>
      </c>
      <c r="JW23" s="107">
        <f>+'[1]2014'!Q21</f>
        <v>0</v>
      </c>
      <c r="JX23" s="107">
        <f>+'[1]2015'!Q21</f>
        <v>0</v>
      </c>
      <c r="JY23" s="107">
        <v>0</v>
      </c>
      <c r="JZ23" s="2">
        <v>1</v>
      </c>
      <c r="KA23" s="56">
        <v>1</v>
      </c>
    </row>
    <row r="24" spans="1:287" ht="18.75" customHeight="1" x14ac:dyDescent="0.2">
      <c r="A24" s="145" t="s">
        <v>36</v>
      </c>
      <c r="B24" s="40" t="s">
        <v>18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1">
        <v>0</v>
      </c>
      <c r="N24" s="81">
        <v>0</v>
      </c>
      <c r="O24" s="81">
        <v>0</v>
      </c>
      <c r="P24" s="44">
        <v>2883</v>
      </c>
      <c r="Q24" s="44">
        <f>+'[1]2014'!R22</f>
        <v>3052</v>
      </c>
      <c r="R24" s="44">
        <v>3223</v>
      </c>
      <c r="S24" s="44">
        <v>3271</v>
      </c>
      <c r="T24" s="44">
        <v>4151</v>
      </c>
      <c r="U24" s="46">
        <v>4234</v>
      </c>
      <c r="V24" s="84">
        <v>0</v>
      </c>
      <c r="W24" s="84">
        <v>0</v>
      </c>
      <c r="X24" s="84">
        <v>0</v>
      </c>
      <c r="Y24" s="84">
        <v>0</v>
      </c>
      <c r="Z24" s="84">
        <v>0</v>
      </c>
      <c r="AA24" s="84">
        <v>0</v>
      </c>
      <c r="AB24" s="84">
        <v>0</v>
      </c>
      <c r="AC24" s="84">
        <v>0</v>
      </c>
      <c r="AD24" s="84">
        <v>0</v>
      </c>
      <c r="AE24" s="84">
        <v>0</v>
      </c>
      <c r="AF24" s="92">
        <v>0</v>
      </c>
      <c r="AG24" s="53">
        <v>0</v>
      </c>
      <c r="AH24" s="146">
        <v>0</v>
      </c>
      <c r="AI24" s="53">
        <v>216</v>
      </c>
      <c r="AJ24" s="53">
        <f>+'[1]2014'!D22</f>
        <v>227</v>
      </c>
      <c r="AK24" s="53">
        <v>250</v>
      </c>
      <c r="AL24" s="81">
        <v>280</v>
      </c>
      <c r="AM24" s="81">
        <v>317</v>
      </c>
      <c r="AN24" s="56">
        <v>331</v>
      </c>
      <c r="AO24" s="84">
        <v>0</v>
      </c>
      <c r="AP24" s="84">
        <v>0</v>
      </c>
      <c r="AQ24" s="84">
        <v>0</v>
      </c>
      <c r="AR24" s="84">
        <v>0</v>
      </c>
      <c r="AS24" s="84">
        <v>0</v>
      </c>
      <c r="AT24" s="84">
        <v>0</v>
      </c>
      <c r="AU24" s="84">
        <v>0</v>
      </c>
      <c r="AV24" s="84">
        <v>0</v>
      </c>
      <c r="AW24" s="84">
        <v>0</v>
      </c>
      <c r="AX24" s="84">
        <v>0</v>
      </c>
      <c r="AY24" s="92">
        <v>0</v>
      </c>
      <c r="AZ24" s="50">
        <v>0</v>
      </c>
      <c r="BA24" s="146">
        <v>0</v>
      </c>
      <c r="BB24" s="50">
        <v>235</v>
      </c>
      <c r="BC24" s="92">
        <f>+'[1]2014'!E22</f>
        <v>227</v>
      </c>
      <c r="BD24" s="92">
        <f>+'[1]2015'!E22</f>
        <v>245</v>
      </c>
      <c r="BE24" s="93">
        <v>259</v>
      </c>
      <c r="BF24" s="2">
        <v>279</v>
      </c>
      <c r="BG24" s="56">
        <v>294</v>
      </c>
      <c r="BH24" s="84">
        <v>0</v>
      </c>
      <c r="BI24" s="84">
        <v>0</v>
      </c>
      <c r="BJ24" s="84">
        <v>0</v>
      </c>
      <c r="BK24" s="84">
        <v>0</v>
      </c>
      <c r="BL24" s="84">
        <v>0</v>
      </c>
      <c r="BM24" s="84">
        <v>0</v>
      </c>
      <c r="BN24" s="84">
        <v>0</v>
      </c>
      <c r="BO24" s="84">
        <v>0</v>
      </c>
      <c r="BP24" s="84">
        <v>0</v>
      </c>
      <c r="BQ24" s="144"/>
      <c r="BR24" s="102">
        <v>0</v>
      </c>
      <c r="BS24" s="129">
        <v>0</v>
      </c>
      <c r="BT24" s="2">
        <v>0</v>
      </c>
      <c r="BU24" s="131">
        <v>208</v>
      </c>
      <c r="BV24" s="97">
        <f>+'[1]2014'!F22</f>
        <v>272</v>
      </c>
      <c r="BW24" s="97">
        <f>+'[1]2015'!F22</f>
        <v>302</v>
      </c>
      <c r="BX24" s="97">
        <v>326</v>
      </c>
      <c r="BY24" s="97">
        <v>363</v>
      </c>
      <c r="BZ24" s="98">
        <v>370</v>
      </c>
      <c r="CA24" s="99"/>
      <c r="CB24" s="99"/>
      <c r="CC24" s="99"/>
      <c r="CD24" s="99"/>
      <c r="CE24" s="99"/>
      <c r="CF24" s="99"/>
      <c r="CG24" s="99"/>
      <c r="CH24" s="99"/>
      <c r="CI24" s="99"/>
      <c r="CJ24" s="99"/>
      <c r="CK24" s="102"/>
      <c r="CL24" s="128"/>
      <c r="CN24" s="131">
        <v>283</v>
      </c>
      <c r="CO24" s="97">
        <f>+'[1]2014'!G22</f>
        <v>342</v>
      </c>
      <c r="CP24" s="97">
        <f>+'[1]2015'!G22</f>
        <v>297</v>
      </c>
      <c r="CQ24" s="97">
        <v>262</v>
      </c>
      <c r="CR24" s="97">
        <v>382</v>
      </c>
      <c r="CS24" s="101">
        <v>374</v>
      </c>
      <c r="CT24" s="99"/>
      <c r="CU24" s="99"/>
      <c r="CV24" s="99"/>
      <c r="CW24" s="99"/>
      <c r="CX24" s="99"/>
      <c r="CY24" s="99"/>
      <c r="CZ24" s="99"/>
      <c r="DA24" s="99"/>
      <c r="DB24" s="99"/>
      <c r="DC24" s="99"/>
      <c r="DD24" s="102"/>
      <c r="DE24" s="94"/>
      <c r="DG24" s="131">
        <v>145</v>
      </c>
      <c r="DH24" s="97">
        <f>+'[1]2014'!H22</f>
        <v>182</v>
      </c>
      <c r="DI24" s="97">
        <f>+'[1]2015'!H22</f>
        <v>180</v>
      </c>
      <c r="DJ24" s="97">
        <v>196</v>
      </c>
      <c r="DK24" s="97">
        <v>278</v>
      </c>
      <c r="DL24" s="103">
        <v>277</v>
      </c>
      <c r="DM24" s="99"/>
      <c r="DN24" s="99"/>
      <c r="DO24" s="99"/>
      <c r="DP24" s="99"/>
      <c r="DQ24" s="99"/>
      <c r="DR24" s="99"/>
      <c r="DS24" s="99"/>
      <c r="DT24" s="99"/>
      <c r="DU24" s="99"/>
      <c r="DV24" s="99"/>
      <c r="DW24" s="102"/>
      <c r="DX24" s="94"/>
      <c r="DZ24" s="131">
        <v>224</v>
      </c>
      <c r="EA24" s="97">
        <f>+'[1]2014'!I22</f>
        <v>200</v>
      </c>
      <c r="EB24" s="97">
        <f>+'[1]2015'!I22</f>
        <v>246</v>
      </c>
      <c r="EC24" s="97">
        <v>252</v>
      </c>
      <c r="ED24" s="97">
        <v>315</v>
      </c>
      <c r="EE24" s="103">
        <v>321</v>
      </c>
      <c r="EF24" s="99"/>
      <c r="EG24" s="99"/>
      <c r="EH24" s="99"/>
      <c r="EI24" s="99"/>
      <c r="EJ24" s="99"/>
      <c r="EK24" s="99"/>
      <c r="EL24" s="99"/>
      <c r="EM24" s="99"/>
      <c r="EN24" s="99"/>
      <c r="EO24" s="99"/>
      <c r="EP24" s="102"/>
      <c r="EQ24" s="94"/>
      <c r="ES24" s="131">
        <v>177</v>
      </c>
      <c r="ET24" s="97">
        <f>+'[1]2014'!J22</f>
        <v>178</v>
      </c>
      <c r="EU24" s="97">
        <f>+'[1]2015'!J22</f>
        <v>189</v>
      </c>
      <c r="EV24" s="97">
        <v>192</v>
      </c>
      <c r="EW24" s="97">
        <v>240</v>
      </c>
      <c r="EX24" s="103">
        <v>256</v>
      </c>
      <c r="EY24" s="99"/>
      <c r="EZ24" s="99"/>
      <c r="FA24" s="99"/>
      <c r="FB24" s="99"/>
      <c r="FC24" s="99"/>
      <c r="FD24" s="99"/>
      <c r="FE24" s="99"/>
      <c r="FF24" s="99"/>
      <c r="FG24" s="99"/>
      <c r="FH24" s="99"/>
      <c r="FI24" s="102"/>
      <c r="FJ24" s="94"/>
      <c r="FL24" s="131">
        <v>228</v>
      </c>
      <c r="FM24" s="97">
        <f>+'[1]2014'!K22</f>
        <v>168</v>
      </c>
      <c r="FN24" s="97">
        <f>+'[1]2015'!K22</f>
        <v>254</v>
      </c>
      <c r="FO24" s="97">
        <v>259</v>
      </c>
      <c r="FP24" s="97">
        <v>290</v>
      </c>
      <c r="FQ24" s="97">
        <v>301</v>
      </c>
      <c r="FR24" s="99"/>
      <c r="FS24" s="99"/>
      <c r="FT24" s="99"/>
      <c r="FU24" s="99"/>
      <c r="FV24" s="99"/>
      <c r="FW24" s="99"/>
      <c r="FX24" s="99"/>
      <c r="FY24" s="99"/>
      <c r="FZ24" s="99"/>
      <c r="GA24" s="99"/>
      <c r="GB24" s="102"/>
      <c r="GC24" s="94"/>
      <c r="GE24" s="131">
        <v>265</v>
      </c>
      <c r="GF24" s="97">
        <f>+'[1]2014'!L22</f>
        <v>255</v>
      </c>
      <c r="GG24" s="97">
        <f>+'[1]2015'!L22</f>
        <v>249</v>
      </c>
      <c r="GH24" s="97">
        <v>244</v>
      </c>
      <c r="GI24" s="97">
        <v>296</v>
      </c>
      <c r="GJ24" s="98">
        <v>300</v>
      </c>
      <c r="GK24" s="99"/>
      <c r="GL24" s="99"/>
      <c r="GM24" s="99"/>
      <c r="GN24" s="99"/>
      <c r="GO24" s="99"/>
      <c r="GP24" s="99"/>
      <c r="GQ24" s="99"/>
      <c r="GR24" s="99"/>
      <c r="GS24" s="99"/>
      <c r="GT24" s="99"/>
      <c r="GU24" s="102"/>
      <c r="GV24" s="94"/>
      <c r="GX24" s="131">
        <v>309</v>
      </c>
      <c r="GY24" s="97">
        <f>+'[1]2014'!M22</f>
        <v>406</v>
      </c>
      <c r="GZ24" s="97">
        <f>+'[1]2015'!M22</f>
        <v>367</v>
      </c>
      <c r="HA24" s="97">
        <v>340</v>
      </c>
      <c r="HB24" s="97">
        <v>472</v>
      </c>
      <c r="HC24" s="98">
        <v>475</v>
      </c>
      <c r="HD24" s="99"/>
      <c r="HE24" s="99"/>
      <c r="HF24" s="99"/>
      <c r="HG24" s="99"/>
      <c r="HH24" s="99"/>
      <c r="HI24" s="99"/>
      <c r="HJ24" s="99"/>
      <c r="HK24" s="99"/>
      <c r="HL24" s="99"/>
      <c r="HM24" s="99"/>
      <c r="HN24" s="102"/>
      <c r="HO24" s="94"/>
      <c r="HQ24" s="131">
        <v>212</v>
      </c>
      <c r="HR24" s="97">
        <f>+'[1]2014'!N22</f>
        <v>220</v>
      </c>
      <c r="HS24" s="97">
        <f>+'[1]2015'!N22</f>
        <v>204</v>
      </c>
      <c r="HT24" s="97">
        <v>199</v>
      </c>
      <c r="HU24" s="97">
        <v>286</v>
      </c>
      <c r="HV24" s="105">
        <v>301</v>
      </c>
      <c r="HW24" s="99"/>
      <c r="HX24" s="99"/>
      <c r="HY24" s="99"/>
      <c r="HZ24" s="99"/>
      <c r="IA24" s="99"/>
      <c r="IB24" s="99"/>
      <c r="IC24" s="99"/>
      <c r="ID24" s="99"/>
      <c r="IE24" s="99"/>
      <c r="IF24" s="99"/>
      <c r="IG24" s="102"/>
      <c r="IH24" s="94"/>
      <c r="IJ24" s="131">
        <v>212</v>
      </c>
      <c r="IK24" s="97">
        <f>+'[1]2014'!O22</f>
        <v>233</v>
      </c>
      <c r="IL24" s="97">
        <f>+'[1]2015'!O22</f>
        <v>255</v>
      </c>
      <c r="IM24" s="97">
        <v>271</v>
      </c>
      <c r="IN24" s="97">
        <v>290</v>
      </c>
      <c r="IO24" s="98">
        <v>302</v>
      </c>
      <c r="IP24" s="99"/>
      <c r="IQ24" s="99"/>
      <c r="IR24" s="99"/>
      <c r="IS24" s="99"/>
      <c r="IT24" s="99"/>
      <c r="IU24" s="99"/>
      <c r="IV24" s="99"/>
      <c r="IW24" s="99"/>
      <c r="IX24" s="99"/>
      <c r="IY24" s="99"/>
      <c r="IZ24" s="102"/>
      <c r="JA24" s="94"/>
      <c r="JC24" s="131">
        <v>167</v>
      </c>
      <c r="JD24" s="97">
        <f>+'[1]2014'!P22</f>
        <v>104</v>
      </c>
      <c r="JE24" s="97">
        <f>+'[1]2015'!P22</f>
        <v>146</v>
      </c>
      <c r="JF24" s="97">
        <v>146</v>
      </c>
      <c r="JG24" s="97">
        <v>276</v>
      </c>
      <c r="JH24" s="98">
        <v>267</v>
      </c>
      <c r="JI24" s="99"/>
      <c r="JJ24" s="99"/>
      <c r="JK24" s="99"/>
      <c r="JL24" s="99"/>
      <c r="JM24" s="99"/>
      <c r="JN24" s="99"/>
      <c r="JO24" s="99"/>
      <c r="JP24" s="99"/>
      <c r="JQ24" s="99"/>
      <c r="JR24" s="99"/>
      <c r="JS24" s="102"/>
      <c r="JT24" s="94"/>
      <c r="JV24" s="147">
        <v>2</v>
      </c>
      <c r="JW24" s="107">
        <f>+'[1]2014'!Q22</f>
        <v>38</v>
      </c>
      <c r="JX24" s="107">
        <f>+'[1]2015'!Q22</f>
        <v>39</v>
      </c>
      <c r="JY24" s="107">
        <v>45</v>
      </c>
      <c r="JZ24" s="2">
        <v>67</v>
      </c>
      <c r="KA24" s="56">
        <v>65</v>
      </c>
    </row>
    <row r="25" spans="1:287" s="27" customFormat="1" ht="18.75" customHeight="1" x14ac:dyDescent="0.25">
      <c r="A25" s="17" t="s">
        <v>37</v>
      </c>
      <c r="B25" s="18" t="s">
        <v>18</v>
      </c>
      <c r="C25" s="19">
        <f t="shared" ref="C25:H32" si="28">+V25+AO25+BH25+CA25+CT25+DM25+EF25+EY25+FR25+GK25+HD25+HW25+IP25+JI25</f>
        <v>1036591</v>
      </c>
      <c r="D25" s="19">
        <f t="shared" si="28"/>
        <v>838261</v>
      </c>
      <c r="E25" s="19">
        <f t="shared" si="28"/>
        <v>825771</v>
      </c>
      <c r="F25" s="19">
        <f t="shared" si="28"/>
        <v>926446</v>
      </c>
      <c r="G25" s="19">
        <f t="shared" si="28"/>
        <v>1018505</v>
      </c>
      <c r="H25" s="19">
        <f t="shared" si="28"/>
        <v>971053</v>
      </c>
      <c r="I25" s="19">
        <v>712382</v>
      </c>
      <c r="J25" s="19">
        <f t="shared" ref="J25:J32" si="29">+AC25+AV25+BO25+CH25+DA25+DT25+EM25+FF25+FY25+GR25+HK25+ID25+IW25+JP25</f>
        <v>814721</v>
      </c>
      <c r="K25" s="19">
        <v>932677</v>
      </c>
      <c r="L25" s="19">
        <f t="shared" ref="L25:L31" si="30">+AD25+AV25+BO25+CG25+CY25+DQ25+EI25+FA25+FS25+GK25+GU25+HM25+IE25+IW25</f>
        <v>1034079</v>
      </c>
      <c r="M25" s="20">
        <f t="shared" ref="M25:M32" si="31">AE25+AW25+BO25+CG25+CY25+DQ25+EI25+FA25+FS25+GK25+GU25+HM25+IE25+IW25</f>
        <v>1050429</v>
      </c>
      <c r="N25" s="19">
        <v>1207381</v>
      </c>
      <c r="O25" s="19">
        <v>1327930</v>
      </c>
      <c r="P25" s="148">
        <v>1516371</v>
      </c>
      <c r="Q25" s="21">
        <f>+'[1]2014'!R23</f>
        <v>1686793</v>
      </c>
      <c r="R25" s="21">
        <v>1801178</v>
      </c>
      <c r="S25" s="21">
        <v>1752918</v>
      </c>
      <c r="T25" s="21">
        <v>2001644</v>
      </c>
      <c r="U25" s="22">
        <v>2148133</v>
      </c>
      <c r="V25" s="23">
        <v>73615</v>
      </c>
      <c r="W25" s="23">
        <v>62760</v>
      </c>
      <c r="X25" s="23">
        <v>67928</v>
      </c>
      <c r="Y25" s="23">
        <v>78072</v>
      </c>
      <c r="Z25" s="23">
        <v>84364</v>
      </c>
      <c r="AA25" s="23">
        <v>82482</v>
      </c>
      <c r="AB25" s="23">
        <v>51370</v>
      </c>
      <c r="AC25" s="23">
        <v>54070</v>
      </c>
      <c r="AD25" s="23">
        <v>60315</v>
      </c>
      <c r="AE25" s="23">
        <v>67758</v>
      </c>
      <c r="AF25" s="23">
        <v>68008</v>
      </c>
      <c r="AG25" s="25">
        <v>114</v>
      </c>
      <c r="AH25" s="25">
        <v>91946</v>
      </c>
      <c r="AI25" s="25">
        <v>111232</v>
      </c>
      <c r="AJ25" s="25">
        <f>+'[1]2014'!D23</f>
        <v>134331</v>
      </c>
      <c r="AK25" s="25">
        <v>143017</v>
      </c>
      <c r="AL25" s="19">
        <v>123668</v>
      </c>
      <c r="AM25" s="19">
        <v>148366</v>
      </c>
      <c r="AN25" s="26">
        <v>164818</v>
      </c>
      <c r="AO25" s="23">
        <v>73770</v>
      </c>
      <c r="AP25" s="23">
        <v>52419</v>
      </c>
      <c r="AQ25" s="23">
        <v>55023</v>
      </c>
      <c r="AR25" s="23">
        <v>62531</v>
      </c>
      <c r="AS25" s="23">
        <v>66396</v>
      </c>
      <c r="AT25" s="23">
        <v>57764</v>
      </c>
      <c r="AU25" s="23">
        <v>41575</v>
      </c>
      <c r="AV25" s="23">
        <v>47354</v>
      </c>
      <c r="AW25" s="23">
        <v>56261</v>
      </c>
      <c r="AX25" s="23">
        <v>66365</v>
      </c>
      <c r="AY25" s="23">
        <v>69918</v>
      </c>
      <c r="AZ25" s="23">
        <v>81658</v>
      </c>
      <c r="BA25" s="24">
        <v>90317</v>
      </c>
      <c r="BB25" s="23">
        <v>99903</v>
      </c>
      <c r="BC25" s="23">
        <f>+'[1]2014'!E23</f>
        <v>111092</v>
      </c>
      <c r="BD25" s="149">
        <f>+'[1]2015'!E23</f>
        <v>120006</v>
      </c>
      <c r="BE25" s="23">
        <v>113141</v>
      </c>
      <c r="BF25" s="27">
        <v>127218</v>
      </c>
      <c r="BG25" s="26">
        <v>134555</v>
      </c>
      <c r="BH25" s="23">
        <v>98901</v>
      </c>
      <c r="BI25" s="23">
        <v>66407</v>
      </c>
      <c r="BJ25" s="23">
        <v>69156</v>
      </c>
      <c r="BK25" s="23">
        <v>77030</v>
      </c>
      <c r="BL25" s="23">
        <v>84711</v>
      </c>
      <c r="BM25" s="23">
        <v>90780</v>
      </c>
      <c r="BN25" s="23">
        <v>71938</v>
      </c>
      <c r="BO25" s="23">
        <v>80927</v>
      </c>
      <c r="BP25" s="23">
        <v>82688</v>
      </c>
      <c r="BQ25" s="29">
        <v>82179</v>
      </c>
      <c r="BR25" s="33">
        <v>82383</v>
      </c>
      <c r="BS25" s="30">
        <v>93764</v>
      </c>
      <c r="BT25" s="31">
        <v>107607</v>
      </c>
      <c r="BU25" s="150">
        <f t="shared" ref="BU25" si="32">+BU26+BU27+BU28+BU29+BU30</f>
        <v>126251</v>
      </c>
      <c r="BV25" s="31">
        <f>+'[1]2014'!F23</f>
        <v>145755</v>
      </c>
      <c r="BW25" s="31">
        <f>+'[1]2015'!F23</f>
        <v>158239</v>
      </c>
      <c r="BX25" s="31">
        <v>154373</v>
      </c>
      <c r="BY25" s="31">
        <v>174714</v>
      </c>
      <c r="BZ25" s="142">
        <v>176419</v>
      </c>
      <c r="CA25" s="33">
        <v>94733</v>
      </c>
      <c r="CB25" s="33">
        <v>67137</v>
      </c>
      <c r="CC25" s="33">
        <v>71141</v>
      </c>
      <c r="CD25" s="33">
        <v>82940</v>
      </c>
      <c r="CE25" s="33">
        <v>85501</v>
      </c>
      <c r="CF25" s="33">
        <v>86246</v>
      </c>
      <c r="CG25" s="33">
        <v>81461</v>
      </c>
      <c r="CH25" s="33">
        <v>94540</v>
      </c>
      <c r="CI25" s="33">
        <v>103649</v>
      </c>
      <c r="CJ25" s="33">
        <v>119738</v>
      </c>
      <c r="CK25" s="33">
        <v>127110</v>
      </c>
      <c r="CL25" s="29">
        <v>135202</v>
      </c>
      <c r="CM25" s="31">
        <v>147084</v>
      </c>
      <c r="CN25" s="150">
        <f t="shared" ref="CN25" si="33">+CN26+CN27+CN28+CN29+CN30</f>
        <v>159547</v>
      </c>
      <c r="CO25" s="31">
        <f>+'[1]2014'!G23</f>
        <v>180510</v>
      </c>
      <c r="CP25" s="31">
        <f>+'[1]2015'!G23</f>
        <v>186893</v>
      </c>
      <c r="CQ25" s="31">
        <v>170137</v>
      </c>
      <c r="CR25" s="31">
        <v>186188</v>
      </c>
      <c r="CS25" s="34">
        <v>206242</v>
      </c>
      <c r="CT25" s="33">
        <v>67173</v>
      </c>
      <c r="CU25" s="33">
        <v>59689</v>
      </c>
      <c r="CV25" s="33">
        <v>57412</v>
      </c>
      <c r="CW25" s="33">
        <v>62463</v>
      </c>
      <c r="CX25" s="33">
        <v>67007</v>
      </c>
      <c r="CY25" s="33">
        <v>75570</v>
      </c>
      <c r="CZ25" s="33">
        <v>62448</v>
      </c>
      <c r="DA25" s="33">
        <v>65734</v>
      </c>
      <c r="DB25" s="33">
        <v>63918</v>
      </c>
      <c r="DC25" s="33">
        <v>66984</v>
      </c>
      <c r="DD25" s="33">
        <v>72498</v>
      </c>
      <c r="DE25" s="29">
        <v>85288</v>
      </c>
      <c r="DF25" s="31">
        <v>95211</v>
      </c>
      <c r="DG25" s="150">
        <f t="shared" ref="DG25" si="34">+DG26+DG27+DG28+DG29+DG30</f>
        <v>110539</v>
      </c>
      <c r="DH25" s="31">
        <f>+'[1]2014'!H23</f>
        <v>124042</v>
      </c>
      <c r="DI25" s="31">
        <f>+'[1]2015'!H23</f>
        <v>134572</v>
      </c>
      <c r="DJ25" s="31">
        <v>139723</v>
      </c>
      <c r="DK25" s="31">
        <v>167214</v>
      </c>
      <c r="DL25" s="35">
        <v>164074</v>
      </c>
      <c r="DM25" s="33">
        <v>69870</v>
      </c>
      <c r="DN25" s="33">
        <v>64483</v>
      </c>
      <c r="DO25" s="33">
        <v>71015</v>
      </c>
      <c r="DP25" s="33">
        <v>65902</v>
      </c>
      <c r="DQ25" s="33">
        <v>74108</v>
      </c>
      <c r="DR25" s="33">
        <v>64549</v>
      </c>
      <c r="DS25" s="33">
        <v>47033</v>
      </c>
      <c r="DT25" s="33">
        <v>53018</v>
      </c>
      <c r="DU25" s="33">
        <v>58763</v>
      </c>
      <c r="DV25" s="33">
        <v>69634</v>
      </c>
      <c r="DW25" s="33">
        <v>64857</v>
      </c>
      <c r="DX25" s="29">
        <v>76834</v>
      </c>
      <c r="DY25" s="31">
        <v>89900</v>
      </c>
      <c r="DZ25" s="150">
        <f t="shared" ref="DZ25" si="35">+DZ26+DZ27+DZ28+DZ29+DZ30</f>
        <v>105179</v>
      </c>
      <c r="EA25" s="31">
        <f>+'[1]2014'!I23</f>
        <v>113483</v>
      </c>
      <c r="EB25" s="31">
        <f>+'[1]2015'!I23</f>
        <v>113681</v>
      </c>
      <c r="EC25" s="31">
        <v>132212</v>
      </c>
      <c r="ED25" s="31">
        <v>154035</v>
      </c>
      <c r="EE25" s="35">
        <v>171393</v>
      </c>
      <c r="EF25" s="33">
        <v>85292</v>
      </c>
      <c r="EG25" s="33">
        <v>67049</v>
      </c>
      <c r="EH25" s="33">
        <v>67494</v>
      </c>
      <c r="EI25" s="33">
        <v>74582</v>
      </c>
      <c r="EJ25" s="33">
        <v>77812</v>
      </c>
      <c r="EK25" s="33">
        <v>55928</v>
      </c>
      <c r="EL25" s="33">
        <v>36660</v>
      </c>
      <c r="EM25" s="33">
        <v>40089</v>
      </c>
      <c r="EN25" s="33">
        <v>48319</v>
      </c>
      <c r="EO25" s="33">
        <v>59054</v>
      </c>
      <c r="EP25" s="33">
        <v>67421</v>
      </c>
      <c r="EQ25" s="29">
        <v>77924</v>
      </c>
      <c r="ER25" s="31">
        <v>83705</v>
      </c>
      <c r="ES25" s="150">
        <f t="shared" ref="ES25" si="36">+ES26+ES27+ES28+ES29+ES30</f>
        <v>96802</v>
      </c>
      <c r="ET25" s="31">
        <f>+'[1]2014'!J23</f>
        <v>112807</v>
      </c>
      <c r="EU25" s="31">
        <f>+'[1]2015'!J23</f>
        <v>127572</v>
      </c>
      <c r="EV25" s="31">
        <v>113868</v>
      </c>
      <c r="EW25" s="31">
        <v>128297</v>
      </c>
      <c r="EX25" s="35">
        <v>152778</v>
      </c>
      <c r="EY25" s="33">
        <v>63321</v>
      </c>
      <c r="EZ25" s="33">
        <v>66043</v>
      </c>
      <c r="FA25" s="33">
        <v>65615</v>
      </c>
      <c r="FB25" s="33">
        <v>71508</v>
      </c>
      <c r="FC25" s="33">
        <v>79396</v>
      </c>
      <c r="FD25" s="33">
        <v>64331</v>
      </c>
      <c r="FE25" s="33">
        <v>37084</v>
      </c>
      <c r="FF25" s="33">
        <v>41230</v>
      </c>
      <c r="FG25" s="33">
        <v>50811</v>
      </c>
      <c r="FH25" s="33">
        <v>62800</v>
      </c>
      <c r="FI25" s="33">
        <v>63362</v>
      </c>
      <c r="FJ25" s="29">
        <v>74544</v>
      </c>
      <c r="FK25" s="31">
        <v>87204</v>
      </c>
      <c r="FL25" s="150">
        <f t="shared" ref="FL25" si="37">+FL26+FL27+FL28+FL29+FL30</f>
        <v>103095</v>
      </c>
      <c r="FM25" s="31">
        <f>+'[1]2014'!K23</f>
        <v>123177</v>
      </c>
      <c r="FN25" s="31">
        <f>+'[1]2015'!K23</f>
        <v>138708</v>
      </c>
      <c r="FO25" s="31">
        <v>145015</v>
      </c>
      <c r="FP25" s="31">
        <v>164780</v>
      </c>
      <c r="FQ25" s="31">
        <v>182195</v>
      </c>
      <c r="FR25" s="33">
        <v>84990</v>
      </c>
      <c r="FS25" s="33">
        <v>68015</v>
      </c>
      <c r="FT25" s="33">
        <v>55846</v>
      </c>
      <c r="FU25" s="33">
        <v>63739</v>
      </c>
      <c r="FV25" s="33">
        <v>72569</v>
      </c>
      <c r="FW25" s="33">
        <v>77231</v>
      </c>
      <c r="FX25" s="33">
        <v>57655</v>
      </c>
      <c r="FY25" s="33">
        <v>67399</v>
      </c>
      <c r="FZ25" s="33">
        <v>80341</v>
      </c>
      <c r="GA25" s="33">
        <v>91160</v>
      </c>
      <c r="GB25" s="33">
        <v>86978</v>
      </c>
      <c r="GC25" s="29">
        <v>96670</v>
      </c>
      <c r="GD25" s="31">
        <v>100904</v>
      </c>
      <c r="GE25" s="150">
        <f t="shared" ref="GE25" si="38">+GE26+GE27+GE28+GE29+GE30</f>
        <v>113537</v>
      </c>
      <c r="GF25" s="31">
        <f>+'[1]2014'!L23</f>
        <v>121375</v>
      </c>
      <c r="GG25" s="31">
        <f>+'[1]2015'!L23</f>
        <v>125606</v>
      </c>
      <c r="GH25" s="31">
        <v>121644</v>
      </c>
      <c r="GI25" s="31">
        <v>138649</v>
      </c>
      <c r="GJ25" s="142">
        <v>140542</v>
      </c>
      <c r="GK25" s="33">
        <v>102175</v>
      </c>
      <c r="GL25" s="33">
        <v>80013</v>
      </c>
      <c r="GM25" s="33">
        <v>86924</v>
      </c>
      <c r="GN25" s="33">
        <v>103366</v>
      </c>
      <c r="GO25" s="33">
        <v>122830</v>
      </c>
      <c r="GP25" s="33">
        <v>132460</v>
      </c>
      <c r="GQ25" s="33">
        <v>116372</v>
      </c>
      <c r="GR25" s="33">
        <v>139308</v>
      </c>
      <c r="GS25" s="33">
        <v>160106</v>
      </c>
      <c r="GT25" s="33">
        <v>184778</v>
      </c>
      <c r="GU25" s="33">
        <v>148972</v>
      </c>
      <c r="GV25" s="29">
        <v>169717</v>
      </c>
      <c r="GW25" s="31">
        <v>182289</v>
      </c>
      <c r="GX25" s="150">
        <f t="shared" ref="GX25" si="39">+GX26+GX27+GX28+GX29+GX30</f>
        <v>201589</v>
      </c>
      <c r="GY25" s="31">
        <f>+'[1]2014'!M23</f>
        <v>196879</v>
      </c>
      <c r="GZ25" s="31">
        <f>+'[1]2015'!M23</f>
        <v>196128</v>
      </c>
      <c r="HA25" s="31">
        <v>201299</v>
      </c>
      <c r="HB25" s="31">
        <v>228394</v>
      </c>
      <c r="HC25" s="142">
        <v>228584</v>
      </c>
      <c r="HD25" s="33">
        <v>67980</v>
      </c>
      <c r="HE25" s="33">
        <v>48025</v>
      </c>
      <c r="HF25" s="33">
        <v>46727</v>
      </c>
      <c r="HG25" s="33">
        <v>53663</v>
      </c>
      <c r="HH25" s="33">
        <v>63537</v>
      </c>
      <c r="HI25" s="33">
        <v>69012</v>
      </c>
      <c r="HJ25" s="33">
        <v>48646</v>
      </c>
      <c r="HK25" s="33">
        <v>58673</v>
      </c>
      <c r="HL25" s="33">
        <v>72320</v>
      </c>
      <c r="HM25" s="33">
        <v>85388</v>
      </c>
      <c r="HN25" s="33">
        <v>72320</v>
      </c>
      <c r="HO25" s="29">
        <v>84029</v>
      </c>
      <c r="HP25" s="31">
        <v>92173</v>
      </c>
      <c r="HQ25" s="150">
        <f t="shared" ref="HQ25" si="40">+HQ26+HQ27+HQ28+HQ29+HQ30</f>
        <v>107381</v>
      </c>
      <c r="HR25" s="31">
        <f>+'[1]2014'!N23</f>
        <v>116029</v>
      </c>
      <c r="HS25" s="31">
        <f>+'[1]2015'!N23</f>
        <v>118519</v>
      </c>
      <c r="HT25" s="31">
        <v>104907</v>
      </c>
      <c r="HU25" s="31">
        <v>121693</v>
      </c>
      <c r="HV25" s="143">
        <v>143016</v>
      </c>
      <c r="HW25" s="33">
        <v>80283</v>
      </c>
      <c r="HX25" s="33">
        <v>71138</v>
      </c>
      <c r="HY25" s="33">
        <v>52506</v>
      </c>
      <c r="HZ25" s="33">
        <v>60340</v>
      </c>
      <c r="IA25" s="33">
        <v>66509</v>
      </c>
      <c r="IB25" s="33">
        <v>63418</v>
      </c>
      <c r="IC25" s="33">
        <v>33374</v>
      </c>
      <c r="ID25" s="33">
        <v>36407</v>
      </c>
      <c r="IE25" s="33">
        <v>44557</v>
      </c>
      <c r="IF25" s="33">
        <v>53087</v>
      </c>
      <c r="IG25" s="33">
        <v>60612</v>
      </c>
      <c r="IH25" s="29">
        <v>69003</v>
      </c>
      <c r="II25" s="31">
        <v>69176</v>
      </c>
      <c r="IJ25" s="150">
        <f t="shared" ref="IJ25" si="41">+IJ26+IJ27+IJ28+IJ29+IJ30</f>
        <v>78704</v>
      </c>
      <c r="IK25" s="31">
        <f>+'[1]2014'!O23</f>
        <v>94730</v>
      </c>
      <c r="IL25" s="31">
        <f>+'[1]2015'!O23</f>
        <v>114069</v>
      </c>
      <c r="IM25" s="31">
        <v>112952</v>
      </c>
      <c r="IN25" s="31">
        <v>125615</v>
      </c>
      <c r="IO25" s="142">
        <v>135402</v>
      </c>
      <c r="IP25" s="33">
        <v>64110</v>
      </c>
      <c r="IQ25" s="33">
        <v>56979</v>
      </c>
      <c r="IR25" s="33">
        <v>55623</v>
      </c>
      <c r="IS25" s="33">
        <v>65284</v>
      </c>
      <c r="IT25" s="33">
        <v>66798</v>
      </c>
      <c r="IU25" s="33">
        <v>40910</v>
      </c>
      <c r="IV25" s="33">
        <v>18517</v>
      </c>
      <c r="IW25" s="33">
        <v>25040</v>
      </c>
      <c r="IX25" s="33">
        <v>36629</v>
      </c>
      <c r="IY25" s="33">
        <v>49321</v>
      </c>
      <c r="IZ25" s="33">
        <v>52418</v>
      </c>
      <c r="JA25" s="29">
        <v>60795</v>
      </c>
      <c r="JB25" s="31">
        <v>68141</v>
      </c>
      <c r="JC25" s="150">
        <f t="shared" ref="JC25" si="42">+JC26+JC27+JC28+JC29+JC30</f>
        <v>77446</v>
      </c>
      <c r="JD25" s="31">
        <f>+'[1]2014'!P23</f>
        <v>85092</v>
      </c>
      <c r="JE25" s="31">
        <f>+'[1]2015'!P23</f>
        <v>95990</v>
      </c>
      <c r="JF25" s="31">
        <v>94884</v>
      </c>
      <c r="JG25" s="31">
        <v>109601</v>
      </c>
      <c r="JH25" s="142">
        <v>117839</v>
      </c>
      <c r="JI25" s="33">
        <v>10378</v>
      </c>
      <c r="JJ25" s="33">
        <v>8104</v>
      </c>
      <c r="JK25" s="33">
        <v>3361</v>
      </c>
      <c r="JL25" s="33">
        <v>5026</v>
      </c>
      <c r="JM25" s="33">
        <v>6967</v>
      </c>
      <c r="JN25" s="33">
        <v>10372</v>
      </c>
      <c r="JO25" s="33">
        <v>8249</v>
      </c>
      <c r="JP25" s="33">
        <v>10932</v>
      </c>
      <c r="JQ25" s="33">
        <v>14000</v>
      </c>
      <c r="JR25" s="33">
        <v>18664</v>
      </c>
      <c r="JS25" s="33">
        <v>19921</v>
      </c>
      <c r="JT25" s="29">
        <v>21984</v>
      </c>
      <c r="JU25" s="31">
        <v>22273</v>
      </c>
      <c r="JV25" s="150">
        <f t="shared" ref="JV25" si="43">+JV26+JV27+JV28+JV29+JV30</f>
        <v>25166</v>
      </c>
      <c r="JW25" s="27">
        <f>+'[1]2014'!Q23</f>
        <v>27491</v>
      </c>
      <c r="JX25" s="27">
        <f>+'[1]2015'!Q23</f>
        <v>28178</v>
      </c>
      <c r="JY25" s="27">
        <v>25095</v>
      </c>
      <c r="JZ25" s="27">
        <v>26880</v>
      </c>
      <c r="KA25" s="26">
        <v>30276</v>
      </c>
    </row>
    <row r="26" spans="1:287" ht="18.75" customHeight="1" x14ac:dyDescent="0.2">
      <c r="A26" s="39" t="s">
        <v>38</v>
      </c>
      <c r="B26" s="40" t="s">
        <v>18</v>
      </c>
      <c r="C26" s="80">
        <f t="shared" si="28"/>
        <v>29751</v>
      </c>
      <c r="D26" s="80">
        <f t="shared" si="28"/>
        <v>28052</v>
      </c>
      <c r="E26" s="80">
        <f t="shared" si="28"/>
        <v>28178</v>
      </c>
      <c r="F26" s="80">
        <f t="shared" si="28"/>
        <v>29013</v>
      </c>
      <c r="G26" s="80">
        <f t="shared" si="28"/>
        <v>29649</v>
      </c>
      <c r="H26" s="80">
        <f t="shared" si="28"/>
        <v>28477</v>
      </c>
      <c r="I26" s="80">
        <v>25514</v>
      </c>
      <c r="J26" s="80">
        <f t="shared" si="29"/>
        <v>24498</v>
      </c>
      <c r="K26" s="80">
        <v>25078</v>
      </c>
      <c r="L26" s="80">
        <f t="shared" si="30"/>
        <v>32325</v>
      </c>
      <c r="M26" s="43">
        <f t="shared" si="31"/>
        <v>32361</v>
      </c>
      <c r="N26" s="81">
        <v>30023</v>
      </c>
      <c r="O26" s="81">
        <v>31446</v>
      </c>
      <c r="P26" s="44">
        <v>32845</v>
      </c>
      <c r="Q26" s="44">
        <f>+'[1]2014'!R24</f>
        <v>34792</v>
      </c>
      <c r="R26" s="44">
        <v>36082</v>
      </c>
      <c r="S26" s="44">
        <v>37718</v>
      </c>
      <c r="T26" s="44">
        <v>40724</v>
      </c>
      <c r="U26" s="46">
        <v>42812</v>
      </c>
      <c r="V26" s="84">
        <v>1162</v>
      </c>
      <c r="W26" s="84">
        <v>1154</v>
      </c>
      <c r="X26" s="84">
        <v>1144</v>
      </c>
      <c r="Y26" s="84">
        <v>1239</v>
      </c>
      <c r="Z26" s="84">
        <v>1178</v>
      </c>
      <c r="AA26" s="84">
        <v>1042</v>
      </c>
      <c r="AB26" s="84">
        <v>851</v>
      </c>
      <c r="AC26" s="84">
        <v>757</v>
      </c>
      <c r="AD26" s="84">
        <v>732</v>
      </c>
      <c r="AE26" s="84">
        <v>762</v>
      </c>
      <c r="AF26" s="92">
        <v>823</v>
      </c>
      <c r="AG26" s="53">
        <v>1</v>
      </c>
      <c r="AH26" s="53">
        <v>888</v>
      </c>
      <c r="AI26" s="53">
        <v>894</v>
      </c>
      <c r="AJ26" s="53">
        <f>+'[1]2014'!D24</f>
        <v>900</v>
      </c>
      <c r="AK26" s="53">
        <v>925</v>
      </c>
      <c r="AL26" s="81">
        <v>933</v>
      </c>
      <c r="AM26" s="81">
        <v>1058</v>
      </c>
      <c r="AN26" s="56">
        <v>1068</v>
      </c>
      <c r="AO26" s="84">
        <v>1147</v>
      </c>
      <c r="AP26" s="84">
        <v>1134</v>
      </c>
      <c r="AQ26" s="84">
        <v>1142</v>
      </c>
      <c r="AR26" s="84">
        <v>1147</v>
      </c>
      <c r="AS26" s="84">
        <v>1187</v>
      </c>
      <c r="AT26" s="84">
        <v>1097</v>
      </c>
      <c r="AU26" s="84">
        <v>877</v>
      </c>
      <c r="AV26" s="84">
        <v>801</v>
      </c>
      <c r="AW26" s="84">
        <v>807</v>
      </c>
      <c r="AX26" s="84">
        <v>849</v>
      </c>
      <c r="AY26" s="92">
        <v>851</v>
      </c>
      <c r="AZ26" s="92">
        <v>870</v>
      </c>
      <c r="BA26" s="92">
        <v>773</v>
      </c>
      <c r="BB26" s="92">
        <v>742</v>
      </c>
      <c r="BC26" s="92">
        <f>+'[1]2014'!E24</f>
        <v>658</v>
      </c>
      <c r="BD26" s="92">
        <f>+'[1]2015'!E24</f>
        <v>620</v>
      </c>
      <c r="BE26" s="93">
        <v>598</v>
      </c>
      <c r="BF26" s="2">
        <v>605</v>
      </c>
      <c r="BG26" s="56">
        <v>554</v>
      </c>
      <c r="BH26" s="84">
        <v>857</v>
      </c>
      <c r="BI26" s="84">
        <v>754</v>
      </c>
      <c r="BJ26" s="84">
        <v>706</v>
      </c>
      <c r="BK26" s="84">
        <v>765</v>
      </c>
      <c r="BL26" s="84">
        <v>708</v>
      </c>
      <c r="BM26" s="84">
        <v>662</v>
      </c>
      <c r="BN26" s="84">
        <v>595</v>
      </c>
      <c r="BO26" s="84">
        <v>572</v>
      </c>
      <c r="BP26" s="84">
        <v>482</v>
      </c>
      <c r="BQ26" s="94">
        <v>493</v>
      </c>
      <c r="BR26" s="102">
        <v>511</v>
      </c>
      <c r="BS26" s="129">
        <v>540</v>
      </c>
      <c r="BT26" s="96">
        <v>578</v>
      </c>
      <c r="BU26" s="97">
        <v>677</v>
      </c>
      <c r="BV26" s="97">
        <f>+'[1]2014'!F24</f>
        <v>764</v>
      </c>
      <c r="BW26" s="97">
        <f>+'[1]2015'!F24</f>
        <v>704</v>
      </c>
      <c r="BX26" s="97">
        <v>709</v>
      </c>
      <c r="BY26" s="97">
        <v>752</v>
      </c>
      <c r="BZ26" s="98">
        <v>787</v>
      </c>
      <c r="CA26" s="151">
        <v>1122</v>
      </c>
      <c r="CB26" s="151">
        <v>1111</v>
      </c>
      <c r="CC26" s="151">
        <v>1096</v>
      </c>
      <c r="CD26" s="151">
        <v>1171</v>
      </c>
      <c r="CE26" s="151">
        <v>1253</v>
      </c>
      <c r="CF26" s="151">
        <v>1150</v>
      </c>
      <c r="CG26" s="99">
        <v>1082</v>
      </c>
      <c r="CH26" s="99">
        <v>1117</v>
      </c>
      <c r="CI26" s="99">
        <v>1101</v>
      </c>
      <c r="CJ26" s="99">
        <v>1175</v>
      </c>
      <c r="CK26" s="102">
        <v>1201</v>
      </c>
      <c r="CL26" s="94">
        <v>1249</v>
      </c>
      <c r="CM26" s="96">
        <v>1299</v>
      </c>
      <c r="CN26" s="97">
        <v>1300</v>
      </c>
      <c r="CO26" s="97">
        <f>+'[1]2014'!G24</f>
        <v>1250</v>
      </c>
      <c r="CP26" s="97">
        <f>+'[1]2015'!G24</f>
        <v>1193</v>
      </c>
      <c r="CQ26" s="97">
        <v>1137</v>
      </c>
      <c r="CR26" s="97">
        <v>1175</v>
      </c>
      <c r="CS26" s="101">
        <v>1260</v>
      </c>
      <c r="CT26" s="151">
        <v>381</v>
      </c>
      <c r="CU26" s="151">
        <v>374</v>
      </c>
      <c r="CV26" s="151">
        <v>332</v>
      </c>
      <c r="CW26" s="151">
        <v>322</v>
      </c>
      <c r="CX26" s="151">
        <v>316</v>
      </c>
      <c r="CY26" s="151">
        <v>309</v>
      </c>
      <c r="CZ26" s="99">
        <v>267</v>
      </c>
      <c r="DA26" s="99">
        <v>191</v>
      </c>
      <c r="DB26" s="99">
        <v>135</v>
      </c>
      <c r="DC26" s="99">
        <v>139</v>
      </c>
      <c r="DD26" s="102">
        <v>152</v>
      </c>
      <c r="DE26" s="94">
        <v>157</v>
      </c>
      <c r="DF26" s="96">
        <v>166</v>
      </c>
      <c r="DG26" s="97">
        <v>180</v>
      </c>
      <c r="DH26" s="97">
        <f>+'[1]2014'!H24</f>
        <v>205</v>
      </c>
      <c r="DI26" s="97">
        <f>+'[1]2015'!H24</f>
        <v>164</v>
      </c>
      <c r="DJ26" s="97">
        <v>164</v>
      </c>
      <c r="DK26" s="97">
        <v>200</v>
      </c>
      <c r="DL26" s="103">
        <v>189</v>
      </c>
      <c r="DM26" s="151">
        <v>4608</v>
      </c>
      <c r="DN26" s="151">
        <v>4541</v>
      </c>
      <c r="DO26" s="151">
        <v>4478</v>
      </c>
      <c r="DP26" s="151">
        <v>4480</v>
      </c>
      <c r="DQ26" s="151">
        <v>4430</v>
      </c>
      <c r="DR26" s="151">
        <v>4611</v>
      </c>
      <c r="DS26" s="99">
        <v>4388</v>
      </c>
      <c r="DT26" s="99">
        <v>4093</v>
      </c>
      <c r="DU26" s="99">
        <v>4052</v>
      </c>
      <c r="DV26" s="99">
        <v>3899</v>
      </c>
      <c r="DW26" s="102">
        <v>4116</v>
      </c>
      <c r="DX26" s="94">
        <v>4383</v>
      </c>
      <c r="DY26" s="96">
        <v>4673</v>
      </c>
      <c r="DZ26" s="97">
        <v>5133</v>
      </c>
      <c r="EA26" s="97">
        <f>+'[1]2014'!I24</f>
        <v>5752</v>
      </c>
      <c r="EB26" s="97">
        <f>+'[1]2015'!I24</f>
        <v>6124</v>
      </c>
      <c r="EC26" s="97">
        <v>6473</v>
      </c>
      <c r="ED26" s="97">
        <v>7178</v>
      </c>
      <c r="EE26" s="103">
        <v>7716</v>
      </c>
      <c r="EF26" s="151">
        <v>1365</v>
      </c>
      <c r="EG26" s="151">
        <v>1309</v>
      </c>
      <c r="EH26" s="151">
        <v>1324</v>
      </c>
      <c r="EI26" s="151">
        <v>1348</v>
      </c>
      <c r="EJ26" s="151">
        <v>1368</v>
      </c>
      <c r="EK26" s="151">
        <v>1151</v>
      </c>
      <c r="EL26" s="99">
        <v>889</v>
      </c>
      <c r="EM26" s="99">
        <v>830</v>
      </c>
      <c r="EN26" s="99">
        <v>858</v>
      </c>
      <c r="EO26" s="99">
        <v>894</v>
      </c>
      <c r="EP26" s="102">
        <v>985</v>
      </c>
      <c r="EQ26" s="94">
        <v>1048</v>
      </c>
      <c r="ER26" s="96">
        <v>1090</v>
      </c>
      <c r="ES26" s="97">
        <v>1093</v>
      </c>
      <c r="ET26" s="97">
        <f>+'[1]2014'!J24</f>
        <v>1125</v>
      </c>
      <c r="EU26" s="97">
        <f>+'[1]2015'!J24</f>
        <v>1166</v>
      </c>
      <c r="EV26" s="97">
        <v>1303</v>
      </c>
      <c r="EW26" s="97">
        <v>1342</v>
      </c>
      <c r="EX26" s="103">
        <v>1451</v>
      </c>
      <c r="EY26" s="151">
        <v>2498</v>
      </c>
      <c r="EZ26" s="151">
        <v>2467</v>
      </c>
      <c r="FA26" s="151">
        <v>2551</v>
      </c>
      <c r="FB26" s="151">
        <v>2721</v>
      </c>
      <c r="FC26" s="151">
        <v>2737</v>
      </c>
      <c r="FD26" s="151">
        <v>2570</v>
      </c>
      <c r="FE26" s="99">
        <v>2042</v>
      </c>
      <c r="FF26" s="99">
        <v>1882</v>
      </c>
      <c r="FG26" s="99">
        <v>1998</v>
      </c>
      <c r="FH26" s="99">
        <v>2103</v>
      </c>
      <c r="FI26" s="102">
        <v>2315</v>
      </c>
      <c r="FJ26" s="94">
        <v>2726</v>
      </c>
      <c r="FK26" s="96">
        <v>2875</v>
      </c>
      <c r="FL26" s="97">
        <v>3156</v>
      </c>
      <c r="FM26" s="97">
        <f>+'[1]2014'!K24</f>
        <v>3443</v>
      </c>
      <c r="FN26" s="97">
        <f>+'[1]2015'!K24</f>
        <v>3668</v>
      </c>
      <c r="FO26" s="97">
        <v>4013</v>
      </c>
      <c r="FP26" s="97">
        <v>4435</v>
      </c>
      <c r="FQ26" s="97">
        <v>4686</v>
      </c>
      <c r="FR26" s="151">
        <v>3614</v>
      </c>
      <c r="FS26" s="151">
        <v>3229</v>
      </c>
      <c r="FT26" s="151">
        <v>3101</v>
      </c>
      <c r="FU26" s="151">
        <v>3036</v>
      </c>
      <c r="FV26" s="151">
        <v>3070</v>
      </c>
      <c r="FW26" s="151">
        <v>3023</v>
      </c>
      <c r="FX26" s="99">
        <v>3046</v>
      </c>
      <c r="FY26" s="99">
        <v>3038</v>
      </c>
      <c r="FZ26" s="99">
        <v>3142</v>
      </c>
      <c r="GA26" s="99">
        <v>3271</v>
      </c>
      <c r="GB26" s="102">
        <v>3474</v>
      </c>
      <c r="GC26" s="94">
        <v>3719</v>
      </c>
      <c r="GD26" s="96">
        <v>3871</v>
      </c>
      <c r="GE26" s="97">
        <v>3940</v>
      </c>
      <c r="GF26" s="97">
        <f>+'[1]2014'!L24</f>
        <v>4181</v>
      </c>
      <c r="GG26" s="97">
        <f>+'[1]2015'!L24</f>
        <v>4288</v>
      </c>
      <c r="GH26" s="97">
        <v>4529</v>
      </c>
      <c r="GI26" s="97">
        <v>4885</v>
      </c>
      <c r="GJ26" s="98">
        <v>5211</v>
      </c>
      <c r="GK26" s="151">
        <v>5365</v>
      </c>
      <c r="GL26" s="151">
        <v>4714</v>
      </c>
      <c r="GM26" s="151">
        <v>4718</v>
      </c>
      <c r="GN26" s="151">
        <v>4903</v>
      </c>
      <c r="GO26" s="151">
        <v>5075</v>
      </c>
      <c r="GP26" s="151">
        <v>5023</v>
      </c>
      <c r="GQ26" s="99">
        <v>4865</v>
      </c>
      <c r="GR26" s="99">
        <v>4959</v>
      </c>
      <c r="GS26" s="99">
        <v>5071</v>
      </c>
      <c r="GT26" s="99">
        <v>5366</v>
      </c>
      <c r="GU26" s="102">
        <v>5707</v>
      </c>
      <c r="GV26" s="94">
        <v>6137</v>
      </c>
      <c r="GW26" s="96">
        <v>6378</v>
      </c>
      <c r="GX26" s="97">
        <v>6413</v>
      </c>
      <c r="GY26" s="97">
        <f>+'[1]2014'!M24</f>
        <v>6703</v>
      </c>
      <c r="GZ26" s="97">
        <f>+'[1]2015'!M24</f>
        <v>6795</v>
      </c>
      <c r="HA26" s="97">
        <v>7014</v>
      </c>
      <c r="HB26" s="97">
        <v>7412</v>
      </c>
      <c r="HC26" s="98">
        <v>7750</v>
      </c>
      <c r="HD26" s="151">
        <v>3484</v>
      </c>
      <c r="HE26" s="151">
        <v>3197</v>
      </c>
      <c r="HF26" s="151">
        <v>3327</v>
      </c>
      <c r="HG26" s="151">
        <v>3262</v>
      </c>
      <c r="HH26" s="151">
        <v>3414</v>
      </c>
      <c r="HI26" s="151">
        <v>3307</v>
      </c>
      <c r="HJ26" s="99">
        <v>3262</v>
      </c>
      <c r="HK26" s="99">
        <v>2978</v>
      </c>
      <c r="HL26" s="99">
        <v>3123</v>
      </c>
      <c r="HM26" s="99">
        <v>3201</v>
      </c>
      <c r="HN26" s="102">
        <v>3326</v>
      </c>
      <c r="HO26" s="94">
        <v>3387</v>
      </c>
      <c r="HP26" s="96">
        <v>3658</v>
      </c>
      <c r="HQ26" s="97">
        <v>3816</v>
      </c>
      <c r="HR26" s="97">
        <f>+'[1]2014'!N24</f>
        <v>4111</v>
      </c>
      <c r="HS26" s="97">
        <f>+'[1]2015'!N24</f>
        <v>4216</v>
      </c>
      <c r="HT26" s="97">
        <v>4393</v>
      </c>
      <c r="HU26" s="97">
        <v>4740</v>
      </c>
      <c r="HV26" s="105">
        <v>5117</v>
      </c>
      <c r="HW26" s="151">
        <v>2336</v>
      </c>
      <c r="HX26" s="151">
        <v>2230</v>
      </c>
      <c r="HY26" s="151">
        <v>2168</v>
      </c>
      <c r="HZ26" s="151">
        <v>2212</v>
      </c>
      <c r="IA26" s="151">
        <v>2335</v>
      </c>
      <c r="IB26" s="151">
        <v>2294</v>
      </c>
      <c r="IC26" s="99">
        <v>1761</v>
      </c>
      <c r="ID26" s="99">
        <v>1596</v>
      </c>
      <c r="IE26" s="99">
        <v>1694</v>
      </c>
      <c r="IF26" s="99">
        <v>1754</v>
      </c>
      <c r="IG26" s="102">
        <v>1909</v>
      </c>
      <c r="IH26" s="94">
        <v>2035</v>
      </c>
      <c r="II26" s="96">
        <v>2114</v>
      </c>
      <c r="IJ26" s="97">
        <v>2186</v>
      </c>
      <c r="IK26" s="97">
        <f>+'[1]2014'!O24</f>
        <v>2311</v>
      </c>
      <c r="IL26" s="97">
        <f>+'[1]2015'!O24</f>
        <v>2520</v>
      </c>
      <c r="IM26" s="97">
        <v>2665</v>
      </c>
      <c r="IN26" s="97">
        <v>2887</v>
      </c>
      <c r="IO26" s="98">
        <v>3027</v>
      </c>
      <c r="IP26" s="151">
        <v>1676</v>
      </c>
      <c r="IQ26" s="151">
        <v>1694</v>
      </c>
      <c r="IR26" s="151">
        <v>1923</v>
      </c>
      <c r="IS26" s="151">
        <v>2235</v>
      </c>
      <c r="IT26" s="151">
        <v>2380</v>
      </c>
      <c r="IU26" s="151">
        <v>1917</v>
      </c>
      <c r="IV26" s="99">
        <v>1284</v>
      </c>
      <c r="IW26" s="99">
        <v>1304</v>
      </c>
      <c r="IX26" s="99">
        <v>1451</v>
      </c>
      <c r="IY26" s="99">
        <v>1618</v>
      </c>
      <c r="IZ26" s="102">
        <v>2087</v>
      </c>
      <c r="JA26" s="94">
        <v>2123</v>
      </c>
      <c r="JB26" s="96">
        <v>2302</v>
      </c>
      <c r="JC26" s="97">
        <v>2482</v>
      </c>
      <c r="JD26" s="97">
        <f>+'[1]2014'!P24</f>
        <v>2570</v>
      </c>
      <c r="JE26" s="97">
        <f>+'[1]2015'!P24</f>
        <v>2759</v>
      </c>
      <c r="JF26" s="97">
        <v>2849</v>
      </c>
      <c r="JG26" s="97">
        <v>3136</v>
      </c>
      <c r="JH26" s="98">
        <v>3146</v>
      </c>
      <c r="JI26" s="151">
        <v>136</v>
      </c>
      <c r="JJ26" s="151">
        <v>144</v>
      </c>
      <c r="JK26" s="151">
        <v>168</v>
      </c>
      <c r="JL26" s="151">
        <v>172</v>
      </c>
      <c r="JM26" s="151">
        <v>198</v>
      </c>
      <c r="JN26" s="151">
        <v>321</v>
      </c>
      <c r="JO26" s="99">
        <v>305</v>
      </c>
      <c r="JP26" s="99">
        <v>380</v>
      </c>
      <c r="JQ26" s="99">
        <v>432</v>
      </c>
      <c r="JR26" s="99">
        <v>559</v>
      </c>
      <c r="JS26" s="102">
        <v>664</v>
      </c>
      <c r="JT26" s="94">
        <v>714</v>
      </c>
      <c r="JU26" s="96">
        <v>781</v>
      </c>
      <c r="JV26" s="97">
        <v>833</v>
      </c>
      <c r="JW26" s="107">
        <f>+'[1]2014'!Q24</f>
        <v>819</v>
      </c>
      <c r="JX26" s="107">
        <f>+'[1]2015'!Q24</f>
        <v>940</v>
      </c>
      <c r="JY26" s="107">
        <v>938</v>
      </c>
      <c r="JZ26" s="2">
        <v>919</v>
      </c>
      <c r="KA26" s="56">
        <v>850</v>
      </c>
    </row>
    <row r="27" spans="1:287" ht="18.75" customHeight="1" x14ac:dyDescent="0.2">
      <c r="A27" s="39" t="s">
        <v>39</v>
      </c>
      <c r="B27" s="40" t="s">
        <v>18</v>
      </c>
      <c r="C27" s="80">
        <f t="shared" si="28"/>
        <v>118917</v>
      </c>
      <c r="D27" s="80">
        <f t="shared" si="28"/>
        <v>81325</v>
      </c>
      <c r="E27" s="80">
        <f t="shared" si="28"/>
        <v>74842</v>
      </c>
      <c r="F27" s="80">
        <f t="shared" si="28"/>
        <v>83046</v>
      </c>
      <c r="G27" s="80">
        <f t="shared" si="28"/>
        <v>87504</v>
      </c>
      <c r="H27" s="80">
        <f t="shared" si="28"/>
        <v>79142</v>
      </c>
      <c r="I27" s="80">
        <v>57540</v>
      </c>
      <c r="J27" s="80">
        <f t="shared" si="29"/>
        <v>60807</v>
      </c>
      <c r="K27" s="80">
        <v>64610</v>
      </c>
      <c r="L27" s="80">
        <f t="shared" si="30"/>
        <v>84207</v>
      </c>
      <c r="M27" s="43">
        <f t="shared" si="31"/>
        <v>84869</v>
      </c>
      <c r="N27" s="81">
        <v>86458</v>
      </c>
      <c r="O27" s="81">
        <v>95555</v>
      </c>
      <c r="P27" s="44">
        <v>107025</v>
      </c>
      <c r="Q27" s="44">
        <f>+'[1]2014'!R25</f>
        <v>120832</v>
      </c>
      <c r="R27" s="44">
        <v>131591</v>
      </c>
      <c r="S27" s="44">
        <v>118650</v>
      </c>
      <c r="T27" s="44">
        <v>133219</v>
      </c>
      <c r="U27" s="46">
        <v>139977</v>
      </c>
      <c r="V27" s="84">
        <v>10376</v>
      </c>
      <c r="W27" s="84">
        <v>7219</v>
      </c>
      <c r="X27" s="84">
        <v>7444</v>
      </c>
      <c r="Y27" s="84">
        <v>8316</v>
      </c>
      <c r="Z27" s="84">
        <v>8831</v>
      </c>
      <c r="AA27" s="84">
        <v>8010</v>
      </c>
      <c r="AB27" s="84">
        <v>4634</v>
      </c>
      <c r="AC27" s="84">
        <v>4731</v>
      </c>
      <c r="AD27" s="84">
        <v>4998</v>
      </c>
      <c r="AE27" s="84">
        <v>5413</v>
      </c>
      <c r="AF27" s="92">
        <v>5330</v>
      </c>
      <c r="AG27" s="53">
        <v>79969</v>
      </c>
      <c r="AH27" s="53">
        <v>6877</v>
      </c>
      <c r="AI27" s="53">
        <v>8093</v>
      </c>
      <c r="AJ27" s="53">
        <f>+'[1]2014'!D25</f>
        <v>9672</v>
      </c>
      <c r="AK27" s="53">
        <v>10744</v>
      </c>
      <c r="AL27" s="81">
        <v>7579</v>
      </c>
      <c r="AM27" s="81">
        <v>8780</v>
      </c>
      <c r="AN27" s="56">
        <v>9477</v>
      </c>
      <c r="AO27" s="84">
        <v>9805</v>
      </c>
      <c r="AP27" s="84">
        <v>6046</v>
      </c>
      <c r="AQ27" s="84">
        <v>6340</v>
      </c>
      <c r="AR27" s="84">
        <v>7082</v>
      </c>
      <c r="AS27" s="84">
        <v>7140</v>
      </c>
      <c r="AT27" s="84">
        <v>6291</v>
      </c>
      <c r="AU27" s="84">
        <v>3885</v>
      </c>
      <c r="AV27" s="84">
        <v>4175</v>
      </c>
      <c r="AW27" s="84">
        <v>4422</v>
      </c>
      <c r="AX27" s="84">
        <v>4967</v>
      </c>
      <c r="AY27" s="92">
        <v>5049</v>
      </c>
      <c r="AZ27" s="92">
        <v>5379</v>
      </c>
      <c r="BA27" s="92">
        <v>6007</v>
      </c>
      <c r="BB27" s="92">
        <v>6750</v>
      </c>
      <c r="BC27" s="92">
        <f>+'[1]2014'!E25</f>
        <v>7639</v>
      </c>
      <c r="BD27" s="92">
        <f>+'[1]2015'!E25</f>
        <v>8211</v>
      </c>
      <c r="BE27" s="93">
        <v>7318</v>
      </c>
      <c r="BF27" s="2">
        <v>8265</v>
      </c>
      <c r="BG27" s="56">
        <v>8508</v>
      </c>
      <c r="BH27" s="84">
        <v>10682</v>
      </c>
      <c r="BI27" s="84">
        <v>5741</v>
      </c>
      <c r="BJ27" s="84">
        <v>5887</v>
      </c>
      <c r="BK27" s="84">
        <v>6656</v>
      </c>
      <c r="BL27" s="84">
        <v>6986</v>
      </c>
      <c r="BM27" s="84">
        <v>6874</v>
      </c>
      <c r="BN27" s="84">
        <v>5163</v>
      </c>
      <c r="BO27" s="84">
        <v>5257</v>
      </c>
      <c r="BP27" s="84">
        <v>4721</v>
      </c>
      <c r="BQ27" s="94">
        <v>4657</v>
      </c>
      <c r="BR27" s="102">
        <v>4353</v>
      </c>
      <c r="BS27" s="129">
        <v>4909</v>
      </c>
      <c r="BT27" s="96">
        <v>5635</v>
      </c>
      <c r="BU27" s="97">
        <v>6651</v>
      </c>
      <c r="BV27" s="97">
        <f>+'[1]2014'!F25</f>
        <v>7909</v>
      </c>
      <c r="BW27" s="97">
        <f>+'[1]2015'!F25</f>
        <v>8892</v>
      </c>
      <c r="BX27" s="97">
        <v>7805</v>
      </c>
      <c r="BY27" s="97">
        <v>8845</v>
      </c>
      <c r="BZ27" s="98">
        <v>8662</v>
      </c>
      <c r="CA27" s="151">
        <v>12992</v>
      </c>
      <c r="CB27" s="151">
        <v>7461</v>
      </c>
      <c r="CC27" s="151">
        <v>8061</v>
      </c>
      <c r="CD27" s="151">
        <v>9251</v>
      </c>
      <c r="CE27" s="151">
        <v>9407</v>
      </c>
      <c r="CF27" s="151">
        <v>8851</v>
      </c>
      <c r="CG27" s="99">
        <v>7615</v>
      </c>
      <c r="CH27" s="99">
        <v>8322</v>
      </c>
      <c r="CI27" s="99">
        <v>8714</v>
      </c>
      <c r="CJ27" s="99">
        <v>9780</v>
      </c>
      <c r="CK27" s="102">
        <v>10845</v>
      </c>
      <c r="CL27" s="94">
        <v>11388</v>
      </c>
      <c r="CM27" s="96">
        <v>12633</v>
      </c>
      <c r="CN27" s="97">
        <v>13643</v>
      </c>
      <c r="CO27" s="97">
        <f>+'[1]2014'!G25</f>
        <v>15273</v>
      </c>
      <c r="CP27" s="97">
        <f>+'[1]2015'!G25</f>
        <v>16576</v>
      </c>
      <c r="CQ27" s="97">
        <v>13439</v>
      </c>
      <c r="CR27" s="97">
        <v>14828</v>
      </c>
      <c r="CS27" s="101">
        <v>16539</v>
      </c>
      <c r="CT27" s="151">
        <v>7536</v>
      </c>
      <c r="CU27" s="151">
        <v>4661</v>
      </c>
      <c r="CV27" s="151">
        <v>4808</v>
      </c>
      <c r="CW27" s="151">
        <v>5221</v>
      </c>
      <c r="CX27" s="151">
        <v>5482</v>
      </c>
      <c r="CY27" s="151">
        <v>5801</v>
      </c>
      <c r="CZ27" s="99">
        <v>4958</v>
      </c>
      <c r="DA27" s="99">
        <v>4672</v>
      </c>
      <c r="DB27" s="99">
        <v>3659</v>
      </c>
      <c r="DC27" s="99">
        <v>3558</v>
      </c>
      <c r="DD27" s="102">
        <v>3770</v>
      </c>
      <c r="DE27" s="94">
        <v>4322</v>
      </c>
      <c r="DF27" s="96">
        <v>5049</v>
      </c>
      <c r="DG27" s="97">
        <v>5851</v>
      </c>
      <c r="DH27" s="97">
        <f>+'[1]2014'!H25</f>
        <v>7030</v>
      </c>
      <c r="DI27" s="97">
        <f>+'[1]2015'!H25</f>
        <v>8324</v>
      </c>
      <c r="DJ27" s="97">
        <v>9335</v>
      </c>
      <c r="DK27" s="97">
        <v>11036</v>
      </c>
      <c r="DL27" s="103">
        <v>10818</v>
      </c>
      <c r="DM27" s="151">
        <v>6946</v>
      </c>
      <c r="DN27" s="151">
        <v>5931</v>
      </c>
      <c r="DO27" s="151">
        <v>5875</v>
      </c>
      <c r="DP27" s="151">
        <v>5067</v>
      </c>
      <c r="DQ27" s="151">
        <v>5379</v>
      </c>
      <c r="DR27" s="151">
        <v>4302</v>
      </c>
      <c r="DS27" s="99">
        <v>3095</v>
      </c>
      <c r="DT27" s="99">
        <v>3062</v>
      </c>
      <c r="DU27" s="99">
        <v>2959</v>
      </c>
      <c r="DV27" s="99">
        <v>3277</v>
      </c>
      <c r="DW27" s="102">
        <v>3423</v>
      </c>
      <c r="DX27" s="94">
        <v>3996</v>
      </c>
      <c r="DY27" s="96">
        <v>4636</v>
      </c>
      <c r="DZ27" s="97">
        <v>5410</v>
      </c>
      <c r="EA27" s="97">
        <f>+'[1]2014'!I25</f>
        <v>6116</v>
      </c>
      <c r="EB27" s="97">
        <f>+'[1]2015'!I25</f>
        <v>6566</v>
      </c>
      <c r="EC27" s="97">
        <v>6957</v>
      </c>
      <c r="ED27" s="97">
        <v>7901</v>
      </c>
      <c r="EE27" s="103">
        <v>8496</v>
      </c>
      <c r="EF27" s="151">
        <v>9247</v>
      </c>
      <c r="EG27" s="151">
        <v>6655</v>
      </c>
      <c r="EH27" s="151">
        <v>6141</v>
      </c>
      <c r="EI27" s="151">
        <v>6746</v>
      </c>
      <c r="EJ27" s="151">
        <v>6874</v>
      </c>
      <c r="EK27" s="151">
        <v>5081</v>
      </c>
      <c r="EL27" s="99">
        <v>3514</v>
      </c>
      <c r="EM27" s="99">
        <v>3613</v>
      </c>
      <c r="EN27" s="99">
        <v>4192</v>
      </c>
      <c r="EO27" s="99">
        <v>4978</v>
      </c>
      <c r="EP27" s="102">
        <v>5631</v>
      </c>
      <c r="EQ27" s="94">
        <v>6385</v>
      </c>
      <c r="ER27" s="96">
        <v>6844</v>
      </c>
      <c r="ES27" s="97">
        <v>7629</v>
      </c>
      <c r="ET27" s="97">
        <f>+'[1]2014'!J25</f>
        <v>8653</v>
      </c>
      <c r="EU27" s="97">
        <f>+'[1]2015'!J25</f>
        <v>9383</v>
      </c>
      <c r="EV27" s="97">
        <v>7053</v>
      </c>
      <c r="EW27" s="97">
        <v>8028</v>
      </c>
      <c r="EX27" s="103">
        <v>9244</v>
      </c>
      <c r="EY27" s="151">
        <v>7462</v>
      </c>
      <c r="EZ27" s="151">
        <v>7277</v>
      </c>
      <c r="FA27" s="151">
        <v>6502</v>
      </c>
      <c r="FB27" s="151">
        <v>7089</v>
      </c>
      <c r="FC27" s="151">
        <v>7534</v>
      </c>
      <c r="FD27" s="151">
        <v>5458</v>
      </c>
      <c r="FE27" s="99">
        <v>3171</v>
      </c>
      <c r="FF27" s="99">
        <v>3265</v>
      </c>
      <c r="FG27" s="99">
        <v>3711</v>
      </c>
      <c r="FH27" s="99">
        <v>4294</v>
      </c>
      <c r="FI27" s="102">
        <v>4651</v>
      </c>
      <c r="FJ27" s="94">
        <v>5052</v>
      </c>
      <c r="FK27" s="96">
        <v>5869</v>
      </c>
      <c r="FL27" s="97">
        <v>6945</v>
      </c>
      <c r="FM27" s="97">
        <f>+'[1]2014'!K25</f>
        <v>8429</v>
      </c>
      <c r="FN27" s="97">
        <f>+'[1]2015'!K25</f>
        <v>9739</v>
      </c>
      <c r="FO27" s="97">
        <v>9751</v>
      </c>
      <c r="FP27" s="97">
        <v>10820</v>
      </c>
      <c r="FQ27" s="97">
        <v>11202</v>
      </c>
      <c r="FR27" s="151">
        <v>8725</v>
      </c>
      <c r="FS27" s="151">
        <v>6239</v>
      </c>
      <c r="FT27" s="151">
        <v>4151</v>
      </c>
      <c r="FU27" s="151">
        <v>4813</v>
      </c>
      <c r="FV27" s="151">
        <v>5313</v>
      </c>
      <c r="FW27" s="151">
        <v>5610</v>
      </c>
      <c r="FX27" s="99">
        <v>4939</v>
      </c>
      <c r="FY27" s="99">
        <v>5424</v>
      </c>
      <c r="FZ27" s="99">
        <v>5968</v>
      </c>
      <c r="GA27" s="99">
        <v>6533</v>
      </c>
      <c r="GB27" s="102">
        <v>7058</v>
      </c>
      <c r="GC27" s="94">
        <v>7780</v>
      </c>
      <c r="GD27" s="96">
        <v>8425</v>
      </c>
      <c r="GE27" s="97">
        <v>9355</v>
      </c>
      <c r="GF27" s="97">
        <f>+'[1]2014'!L25</f>
        <v>10287</v>
      </c>
      <c r="GG27" s="97">
        <f>+'[1]2015'!L25</f>
        <v>10845</v>
      </c>
      <c r="GH27" s="97">
        <v>9778</v>
      </c>
      <c r="GI27" s="97">
        <v>10731</v>
      </c>
      <c r="GJ27" s="98">
        <v>11075</v>
      </c>
      <c r="GK27" s="151">
        <v>9451</v>
      </c>
      <c r="GL27" s="151">
        <v>5878</v>
      </c>
      <c r="GM27" s="151">
        <v>5975</v>
      </c>
      <c r="GN27" s="151">
        <v>6698</v>
      </c>
      <c r="GO27" s="151">
        <v>7486</v>
      </c>
      <c r="GP27" s="151">
        <v>7731</v>
      </c>
      <c r="GQ27" s="99">
        <v>6415</v>
      </c>
      <c r="GR27" s="99">
        <v>7056</v>
      </c>
      <c r="GS27" s="99">
        <v>8002</v>
      </c>
      <c r="GT27" s="99">
        <v>8934</v>
      </c>
      <c r="GU27" s="102">
        <v>9374</v>
      </c>
      <c r="GV27" s="94">
        <v>10838</v>
      </c>
      <c r="GW27" s="96">
        <v>11798</v>
      </c>
      <c r="GX27" s="97">
        <v>12393</v>
      </c>
      <c r="GY27" s="97">
        <f>+'[1]2014'!M25</f>
        <v>12710</v>
      </c>
      <c r="GZ27" s="97">
        <f>+'[1]2015'!M25</f>
        <v>12745</v>
      </c>
      <c r="HA27" s="97">
        <v>12156</v>
      </c>
      <c r="HB27" s="97">
        <v>13119</v>
      </c>
      <c r="HC27" s="98">
        <v>13150</v>
      </c>
      <c r="HD27" s="151">
        <v>8689</v>
      </c>
      <c r="HE27" s="151">
        <v>4637</v>
      </c>
      <c r="HF27" s="151">
        <v>4173</v>
      </c>
      <c r="HG27" s="151">
        <v>4633</v>
      </c>
      <c r="HH27" s="151">
        <v>5104</v>
      </c>
      <c r="HI27" s="151">
        <v>5322</v>
      </c>
      <c r="HJ27" s="99">
        <v>3871</v>
      </c>
      <c r="HK27" s="99">
        <v>4339</v>
      </c>
      <c r="HL27" s="99">
        <v>5043</v>
      </c>
      <c r="HM27" s="99">
        <v>6077</v>
      </c>
      <c r="HN27" s="102">
        <v>6376</v>
      </c>
      <c r="HO27" s="94">
        <v>7257</v>
      </c>
      <c r="HP27" s="96">
        <v>7633</v>
      </c>
      <c r="HQ27" s="97">
        <v>8402</v>
      </c>
      <c r="HR27" s="97">
        <f>+'[1]2014'!N25</f>
        <v>8831</v>
      </c>
      <c r="HS27" s="97">
        <f>+'[1]2015'!N25</f>
        <v>9083</v>
      </c>
      <c r="HT27" s="97">
        <v>7583</v>
      </c>
      <c r="HU27" s="97">
        <v>8289</v>
      </c>
      <c r="HV27" s="105">
        <v>8932</v>
      </c>
      <c r="HW27" s="151">
        <v>10520</v>
      </c>
      <c r="HX27" s="151">
        <v>8334</v>
      </c>
      <c r="HY27" s="151">
        <v>5114</v>
      </c>
      <c r="HZ27" s="151">
        <v>6178</v>
      </c>
      <c r="IA27" s="151">
        <v>6641</v>
      </c>
      <c r="IB27" s="151">
        <v>6027</v>
      </c>
      <c r="IC27" s="99">
        <v>4026</v>
      </c>
      <c r="ID27" s="99">
        <v>4115</v>
      </c>
      <c r="IE27" s="99">
        <v>4787</v>
      </c>
      <c r="IF27" s="99">
        <v>5696</v>
      </c>
      <c r="IG27" s="102">
        <v>6558</v>
      </c>
      <c r="IH27" s="94">
        <v>7220</v>
      </c>
      <c r="II27" s="96">
        <v>7530</v>
      </c>
      <c r="IJ27" s="97">
        <v>8406</v>
      </c>
      <c r="IK27" s="97">
        <f>+'[1]2014'!O25</f>
        <v>9824</v>
      </c>
      <c r="IL27" s="97">
        <f>+'[1]2015'!O25</f>
        <v>11572</v>
      </c>
      <c r="IM27" s="97">
        <v>11244</v>
      </c>
      <c r="IN27" s="97">
        <v>12564</v>
      </c>
      <c r="IO27" s="98">
        <v>13234</v>
      </c>
      <c r="IP27" s="151">
        <v>5120</v>
      </c>
      <c r="IQ27" s="151">
        <v>4116</v>
      </c>
      <c r="IR27" s="151">
        <v>4039</v>
      </c>
      <c r="IS27" s="151">
        <v>4691</v>
      </c>
      <c r="IT27" s="151">
        <v>4620</v>
      </c>
      <c r="IU27" s="151">
        <v>2639</v>
      </c>
      <c r="IV27" s="99">
        <v>1422</v>
      </c>
      <c r="IW27" s="99">
        <v>1806</v>
      </c>
      <c r="IX27" s="99">
        <v>2299</v>
      </c>
      <c r="IY27" s="99">
        <v>3159</v>
      </c>
      <c r="IZ27" s="102">
        <v>3346</v>
      </c>
      <c r="JA27" s="94">
        <v>3963</v>
      </c>
      <c r="JB27" s="96">
        <v>4559</v>
      </c>
      <c r="JC27" s="97">
        <v>5237</v>
      </c>
      <c r="JD27" s="97">
        <f>+'[1]2014'!P25</f>
        <v>6168</v>
      </c>
      <c r="JE27" s="97">
        <f>+'[1]2015'!P25</f>
        <v>6701</v>
      </c>
      <c r="JF27" s="97">
        <v>6373</v>
      </c>
      <c r="JG27" s="97">
        <v>7669</v>
      </c>
      <c r="JH27" s="98">
        <v>7947</v>
      </c>
      <c r="JI27" s="151">
        <v>1366</v>
      </c>
      <c r="JJ27" s="151">
        <v>1130</v>
      </c>
      <c r="JK27" s="151">
        <v>332</v>
      </c>
      <c r="JL27" s="151">
        <v>605</v>
      </c>
      <c r="JM27" s="151">
        <v>707</v>
      </c>
      <c r="JN27" s="151">
        <v>1145</v>
      </c>
      <c r="JO27" s="99">
        <v>832</v>
      </c>
      <c r="JP27" s="99">
        <v>970</v>
      </c>
      <c r="JQ27" s="99">
        <v>1135</v>
      </c>
      <c r="JR27" s="99">
        <v>1447</v>
      </c>
      <c r="JS27" s="102">
        <v>1600</v>
      </c>
      <c r="JT27" s="94">
        <v>1933</v>
      </c>
      <c r="JU27" s="96">
        <v>2060</v>
      </c>
      <c r="JV27" s="97">
        <v>2260</v>
      </c>
      <c r="JW27" s="107">
        <f>+'[1]2014'!Q25</f>
        <v>2291</v>
      </c>
      <c r="JX27" s="107">
        <f>+'[1]2015'!Q25</f>
        <v>2210</v>
      </c>
      <c r="JY27" s="107">
        <v>2279</v>
      </c>
      <c r="JZ27" s="2">
        <v>2344</v>
      </c>
      <c r="KA27" s="56">
        <v>2693</v>
      </c>
    </row>
    <row r="28" spans="1:287" ht="18.75" customHeight="1" x14ac:dyDescent="0.2">
      <c r="A28" s="39" t="s">
        <v>40</v>
      </c>
      <c r="B28" s="40" t="s">
        <v>18</v>
      </c>
      <c r="C28" s="80">
        <f t="shared" si="28"/>
        <v>89420</v>
      </c>
      <c r="D28" s="80">
        <f t="shared" si="28"/>
        <v>44488</v>
      </c>
      <c r="E28" s="80">
        <f t="shared" si="28"/>
        <v>37346</v>
      </c>
      <c r="F28" s="80">
        <f t="shared" si="28"/>
        <v>44672</v>
      </c>
      <c r="G28" s="80">
        <f t="shared" si="28"/>
        <v>49889</v>
      </c>
      <c r="H28" s="80">
        <f t="shared" si="28"/>
        <v>44736</v>
      </c>
      <c r="I28" s="80">
        <v>27193</v>
      </c>
      <c r="J28" s="80">
        <f t="shared" si="29"/>
        <v>29960</v>
      </c>
      <c r="K28" s="80">
        <v>34305</v>
      </c>
      <c r="L28" s="80">
        <f t="shared" si="30"/>
        <v>48010</v>
      </c>
      <c r="M28" s="43">
        <f t="shared" si="31"/>
        <v>48485</v>
      </c>
      <c r="N28" s="81">
        <v>45646</v>
      </c>
      <c r="O28" s="81">
        <v>50298</v>
      </c>
      <c r="P28" s="44">
        <v>59393</v>
      </c>
      <c r="Q28" s="44">
        <f>+'[1]2014'!R26</f>
        <v>65436</v>
      </c>
      <c r="R28" s="44">
        <v>69877</v>
      </c>
      <c r="S28" s="44">
        <v>63003</v>
      </c>
      <c r="T28" s="44">
        <v>72620</v>
      </c>
      <c r="U28" s="46">
        <v>80576</v>
      </c>
      <c r="V28" s="84">
        <v>6256</v>
      </c>
      <c r="W28" s="84">
        <v>2286</v>
      </c>
      <c r="X28" s="84">
        <v>2247</v>
      </c>
      <c r="Y28" s="84">
        <v>2749</v>
      </c>
      <c r="Z28" s="84">
        <v>2978</v>
      </c>
      <c r="AA28" s="84">
        <v>2874</v>
      </c>
      <c r="AB28" s="84">
        <v>1538</v>
      </c>
      <c r="AC28" s="84">
        <v>1523</v>
      </c>
      <c r="AD28" s="84">
        <v>1884</v>
      </c>
      <c r="AE28" s="84">
        <v>2083</v>
      </c>
      <c r="AF28" s="92">
        <v>2226</v>
      </c>
      <c r="AG28" s="53">
        <v>935</v>
      </c>
      <c r="AH28" s="53">
        <v>2875</v>
      </c>
      <c r="AI28" s="53">
        <v>3414</v>
      </c>
      <c r="AJ28" s="53">
        <f>+'[1]2014'!D26</f>
        <v>3939</v>
      </c>
      <c r="AK28" s="53">
        <v>4224</v>
      </c>
      <c r="AL28" s="81">
        <v>2888</v>
      </c>
      <c r="AM28" s="81">
        <v>3445</v>
      </c>
      <c r="AN28" s="56">
        <v>4052</v>
      </c>
      <c r="AO28" s="84">
        <v>7181</v>
      </c>
      <c r="AP28" s="84">
        <v>2237</v>
      </c>
      <c r="AQ28" s="84">
        <v>2204</v>
      </c>
      <c r="AR28" s="84">
        <v>2738</v>
      </c>
      <c r="AS28" s="84">
        <v>2993</v>
      </c>
      <c r="AT28" s="84">
        <v>2691</v>
      </c>
      <c r="AU28" s="84">
        <v>1373</v>
      </c>
      <c r="AV28" s="84">
        <v>1706</v>
      </c>
      <c r="AW28" s="84">
        <v>1982</v>
      </c>
      <c r="AX28" s="84">
        <v>2421</v>
      </c>
      <c r="AY28" s="92">
        <v>2695</v>
      </c>
      <c r="AZ28" s="92">
        <v>3243</v>
      </c>
      <c r="BA28" s="92">
        <v>3609</v>
      </c>
      <c r="BB28" s="92">
        <v>4263</v>
      </c>
      <c r="BC28" s="92">
        <f>+'[1]2014'!E26</f>
        <v>4583</v>
      </c>
      <c r="BD28" s="92">
        <f>+'[1]2015'!E26</f>
        <v>4661</v>
      </c>
      <c r="BE28" s="93">
        <v>3780</v>
      </c>
      <c r="BF28" s="2">
        <v>4190</v>
      </c>
      <c r="BG28" s="56">
        <v>4757</v>
      </c>
      <c r="BH28" s="84">
        <v>8978</v>
      </c>
      <c r="BI28" s="84">
        <v>1859</v>
      </c>
      <c r="BJ28" s="84">
        <v>1897</v>
      </c>
      <c r="BK28" s="84">
        <v>2277</v>
      </c>
      <c r="BL28" s="84">
        <v>2654</v>
      </c>
      <c r="BM28" s="84">
        <v>2995</v>
      </c>
      <c r="BN28" s="84">
        <v>2297</v>
      </c>
      <c r="BO28" s="84">
        <v>2447</v>
      </c>
      <c r="BP28" s="84">
        <v>2592</v>
      </c>
      <c r="BQ28" s="94">
        <v>2398</v>
      </c>
      <c r="BR28" s="102">
        <v>2474</v>
      </c>
      <c r="BS28" s="129">
        <v>2987</v>
      </c>
      <c r="BT28" s="96">
        <v>3528</v>
      </c>
      <c r="BU28" s="97">
        <v>4457</v>
      </c>
      <c r="BV28" s="97">
        <f>+'[1]2014'!F26</f>
        <v>5117</v>
      </c>
      <c r="BW28" s="97">
        <f>+'[1]2015'!F26</f>
        <v>5488</v>
      </c>
      <c r="BX28" s="97">
        <v>5229</v>
      </c>
      <c r="BY28" s="97">
        <v>5672</v>
      </c>
      <c r="BZ28" s="98">
        <v>5637</v>
      </c>
      <c r="CA28" s="151">
        <v>9681</v>
      </c>
      <c r="CB28" s="151">
        <v>3002</v>
      </c>
      <c r="CC28" s="151">
        <v>3167</v>
      </c>
      <c r="CD28" s="151">
        <v>3930</v>
      </c>
      <c r="CE28" s="151">
        <v>4189</v>
      </c>
      <c r="CF28" s="151">
        <v>3929</v>
      </c>
      <c r="CG28" s="99">
        <v>3743</v>
      </c>
      <c r="CH28" s="99">
        <v>4228</v>
      </c>
      <c r="CI28" s="99">
        <v>4721</v>
      </c>
      <c r="CJ28" s="99">
        <v>5650</v>
      </c>
      <c r="CK28" s="102">
        <v>6155</v>
      </c>
      <c r="CL28" s="94">
        <v>6854</v>
      </c>
      <c r="CM28" s="96">
        <v>7543</v>
      </c>
      <c r="CN28" s="97">
        <v>8252</v>
      </c>
      <c r="CO28" s="97">
        <f>+'[1]2014'!G26</f>
        <v>9333</v>
      </c>
      <c r="CP28" s="97">
        <f>+'[1]2015'!G26</f>
        <v>9033</v>
      </c>
      <c r="CQ28" s="97">
        <v>6711</v>
      </c>
      <c r="CR28" s="97">
        <v>7361</v>
      </c>
      <c r="CS28" s="101">
        <v>8515</v>
      </c>
      <c r="CT28" s="151">
        <v>7071</v>
      </c>
      <c r="CU28" s="151">
        <v>2672</v>
      </c>
      <c r="CV28" s="151">
        <v>2521</v>
      </c>
      <c r="CW28" s="151">
        <v>2828</v>
      </c>
      <c r="CX28" s="151">
        <v>3273</v>
      </c>
      <c r="CY28" s="151">
        <v>3697</v>
      </c>
      <c r="CZ28" s="99">
        <v>3057</v>
      </c>
      <c r="DA28" s="99">
        <v>3003</v>
      </c>
      <c r="DB28" s="99">
        <v>2866</v>
      </c>
      <c r="DC28" s="99">
        <v>2986</v>
      </c>
      <c r="DD28" s="102">
        <v>3320</v>
      </c>
      <c r="DE28" s="94">
        <v>3641</v>
      </c>
      <c r="DF28" s="96">
        <v>4252</v>
      </c>
      <c r="DG28" s="97">
        <v>5074</v>
      </c>
      <c r="DH28" s="97">
        <f>+'[1]2014'!H26</f>
        <v>5610</v>
      </c>
      <c r="DI28" s="97">
        <f>+'[1]2015'!H26</f>
        <v>6192</v>
      </c>
      <c r="DJ28" s="97">
        <v>6401</v>
      </c>
      <c r="DK28" s="97">
        <v>7714</v>
      </c>
      <c r="DL28" s="103">
        <v>7290</v>
      </c>
      <c r="DM28" s="151">
        <v>3320</v>
      </c>
      <c r="DN28" s="151">
        <v>2386</v>
      </c>
      <c r="DO28" s="151">
        <v>2520</v>
      </c>
      <c r="DP28" s="151">
        <v>2440</v>
      </c>
      <c r="DQ28" s="151">
        <v>2812</v>
      </c>
      <c r="DR28" s="151">
        <v>2488</v>
      </c>
      <c r="DS28" s="99">
        <v>761</v>
      </c>
      <c r="DT28" s="99">
        <v>733</v>
      </c>
      <c r="DU28" s="99">
        <v>772</v>
      </c>
      <c r="DV28" s="99">
        <v>928</v>
      </c>
      <c r="DW28" s="102">
        <v>991</v>
      </c>
      <c r="DX28" s="94">
        <v>1249</v>
      </c>
      <c r="DY28" s="96">
        <v>1441</v>
      </c>
      <c r="DZ28" s="97">
        <v>1719</v>
      </c>
      <c r="EA28" s="97">
        <f>+'[1]2014'!I26</f>
        <v>1896</v>
      </c>
      <c r="EB28" s="97">
        <f>+'[1]2015'!I26</f>
        <v>1980</v>
      </c>
      <c r="EC28" s="97">
        <v>2257</v>
      </c>
      <c r="ED28" s="97">
        <v>2791</v>
      </c>
      <c r="EE28" s="103">
        <v>3232</v>
      </c>
      <c r="EF28" s="151">
        <v>8489</v>
      </c>
      <c r="EG28" s="151">
        <v>4218</v>
      </c>
      <c r="EH28" s="151">
        <v>3766</v>
      </c>
      <c r="EI28" s="151">
        <v>4606</v>
      </c>
      <c r="EJ28" s="151">
        <v>4847</v>
      </c>
      <c r="EK28" s="151">
        <v>2889</v>
      </c>
      <c r="EL28" s="99">
        <v>1644</v>
      </c>
      <c r="EM28" s="99">
        <v>1862</v>
      </c>
      <c r="EN28" s="99">
        <v>2204</v>
      </c>
      <c r="EO28" s="99">
        <v>2782</v>
      </c>
      <c r="EP28" s="102">
        <v>3212</v>
      </c>
      <c r="EQ28" s="94">
        <v>3651</v>
      </c>
      <c r="ER28" s="96">
        <v>3886</v>
      </c>
      <c r="ES28" s="97">
        <v>4443</v>
      </c>
      <c r="ET28" s="97">
        <f>+'[1]2014'!J26</f>
        <v>5321</v>
      </c>
      <c r="EU28" s="97">
        <f>+'[1]2015'!J26</f>
        <v>5959</v>
      </c>
      <c r="EV28" s="97">
        <v>5043</v>
      </c>
      <c r="EW28" s="97">
        <v>5837</v>
      </c>
      <c r="EX28" s="103">
        <v>7086</v>
      </c>
      <c r="EY28" s="151">
        <v>5051</v>
      </c>
      <c r="EZ28" s="151">
        <v>4459</v>
      </c>
      <c r="FA28" s="151">
        <v>4097</v>
      </c>
      <c r="FB28" s="151">
        <v>4561</v>
      </c>
      <c r="FC28" s="151">
        <v>5023</v>
      </c>
      <c r="FD28" s="151">
        <v>3246</v>
      </c>
      <c r="FE28" s="99">
        <v>807</v>
      </c>
      <c r="FF28" s="99">
        <v>859</v>
      </c>
      <c r="FG28" s="99">
        <v>1090</v>
      </c>
      <c r="FH28" s="99">
        <v>1392</v>
      </c>
      <c r="FI28" s="102">
        <v>1486</v>
      </c>
      <c r="FJ28" s="94">
        <v>1819</v>
      </c>
      <c r="FK28" s="96">
        <v>2250</v>
      </c>
      <c r="FL28" s="97">
        <v>2683</v>
      </c>
      <c r="FM28" s="97">
        <f>+'[1]2014'!K26</f>
        <v>3507</v>
      </c>
      <c r="FN28" s="97">
        <f>+'[1]2015'!K26</f>
        <v>4159</v>
      </c>
      <c r="FO28" s="97">
        <v>4423</v>
      </c>
      <c r="FP28" s="97">
        <v>5376</v>
      </c>
      <c r="FQ28" s="97">
        <v>6426</v>
      </c>
      <c r="FR28" s="151">
        <v>5394</v>
      </c>
      <c r="FS28" s="151">
        <v>3593</v>
      </c>
      <c r="FT28" s="151">
        <v>2037</v>
      </c>
      <c r="FU28" s="151">
        <v>2562</v>
      </c>
      <c r="FV28" s="151">
        <v>3095</v>
      </c>
      <c r="FW28" s="151">
        <v>3514</v>
      </c>
      <c r="FX28" s="99">
        <v>2259</v>
      </c>
      <c r="FY28" s="99">
        <v>2689</v>
      </c>
      <c r="FZ28" s="99">
        <v>3063</v>
      </c>
      <c r="GA28" s="99">
        <v>3505</v>
      </c>
      <c r="GB28" s="102">
        <v>3444</v>
      </c>
      <c r="GC28" s="94">
        <v>3684</v>
      </c>
      <c r="GD28" s="96">
        <v>3799</v>
      </c>
      <c r="GE28" s="97">
        <v>4356</v>
      </c>
      <c r="GF28" s="97">
        <f>+'[1]2014'!L26</f>
        <v>4909</v>
      </c>
      <c r="GG28" s="97">
        <f>+'[1]2015'!L26</f>
        <v>5269</v>
      </c>
      <c r="GH28" s="97">
        <v>5000</v>
      </c>
      <c r="GI28" s="97">
        <v>5719</v>
      </c>
      <c r="GJ28" s="98">
        <v>6503</v>
      </c>
      <c r="GK28" s="151">
        <v>7222</v>
      </c>
      <c r="GL28" s="151">
        <v>3637</v>
      </c>
      <c r="GM28" s="151">
        <v>3908</v>
      </c>
      <c r="GN28" s="151">
        <v>4910</v>
      </c>
      <c r="GO28" s="151">
        <v>6035</v>
      </c>
      <c r="GP28" s="151">
        <v>6557</v>
      </c>
      <c r="GQ28" s="99">
        <v>5622</v>
      </c>
      <c r="GR28" s="99">
        <v>6245</v>
      </c>
      <c r="GS28" s="99">
        <v>7375</v>
      </c>
      <c r="GT28" s="99">
        <v>8566</v>
      </c>
      <c r="GU28" s="102">
        <v>6925</v>
      </c>
      <c r="GV28" s="94">
        <v>7433</v>
      </c>
      <c r="GW28" s="96">
        <v>8023</v>
      </c>
      <c r="GX28" s="97">
        <v>10002</v>
      </c>
      <c r="GY28" s="97">
        <f>+'[1]2014'!M26</f>
        <v>8864</v>
      </c>
      <c r="GZ28" s="97">
        <f>+'[1]2015'!M26</f>
        <v>8864</v>
      </c>
      <c r="HA28" s="97">
        <v>8449</v>
      </c>
      <c r="HB28" s="97">
        <v>9743</v>
      </c>
      <c r="HC28" s="98">
        <v>9972</v>
      </c>
      <c r="HD28" s="151">
        <v>4448</v>
      </c>
      <c r="HE28" s="151">
        <v>2564</v>
      </c>
      <c r="HF28" s="151">
        <v>2284</v>
      </c>
      <c r="HG28" s="151">
        <v>2733</v>
      </c>
      <c r="HH28" s="151">
        <v>3347</v>
      </c>
      <c r="HI28" s="151">
        <v>3709</v>
      </c>
      <c r="HJ28" s="99">
        <v>1771</v>
      </c>
      <c r="HK28" s="99">
        <v>1899</v>
      </c>
      <c r="HL28" s="99">
        <v>2256</v>
      </c>
      <c r="HM28" s="99">
        <v>2673</v>
      </c>
      <c r="HN28" s="102">
        <v>2440</v>
      </c>
      <c r="HO28" s="94">
        <v>2612</v>
      </c>
      <c r="HP28" s="96">
        <v>2681</v>
      </c>
      <c r="HQ28" s="97">
        <v>3042</v>
      </c>
      <c r="HR28" s="97">
        <f>+'[1]2014'!N26</f>
        <v>3347</v>
      </c>
      <c r="HS28" s="97">
        <f>+'[1]2015'!N26</f>
        <v>3508</v>
      </c>
      <c r="HT28" s="97">
        <v>2922</v>
      </c>
      <c r="HU28" s="97">
        <v>3388</v>
      </c>
      <c r="HV28" s="105">
        <v>4163</v>
      </c>
      <c r="HW28" s="151">
        <v>9548</v>
      </c>
      <c r="HX28" s="151">
        <v>7249</v>
      </c>
      <c r="HY28" s="151">
        <v>3749</v>
      </c>
      <c r="HZ28" s="151">
        <v>4593</v>
      </c>
      <c r="IA28" s="151">
        <v>4767</v>
      </c>
      <c r="IB28" s="151">
        <v>4031</v>
      </c>
      <c r="IC28" s="99">
        <v>1354</v>
      </c>
      <c r="ID28" s="99">
        <v>1447</v>
      </c>
      <c r="IE28" s="99">
        <v>1759</v>
      </c>
      <c r="IF28" s="99">
        <v>2252</v>
      </c>
      <c r="IG28" s="102">
        <v>2471</v>
      </c>
      <c r="IH28" s="94">
        <v>2857</v>
      </c>
      <c r="II28" s="96">
        <v>3096</v>
      </c>
      <c r="IJ28" s="97">
        <v>3682</v>
      </c>
      <c r="IK28" s="97">
        <f>+'[1]2014'!O26</f>
        <v>4442</v>
      </c>
      <c r="IL28" s="97">
        <f>+'[1]2015'!O26</f>
        <v>5384</v>
      </c>
      <c r="IM28" s="97">
        <v>5522</v>
      </c>
      <c r="IN28" s="97">
        <v>6310</v>
      </c>
      <c r="IO28" s="98">
        <v>6937</v>
      </c>
      <c r="IP28" s="151">
        <v>5508</v>
      </c>
      <c r="IQ28" s="151">
        <v>3343</v>
      </c>
      <c r="IR28" s="151">
        <v>2738</v>
      </c>
      <c r="IS28" s="151">
        <v>3455</v>
      </c>
      <c r="IT28" s="151">
        <v>3479</v>
      </c>
      <c r="IU28" s="151">
        <v>1594</v>
      </c>
      <c r="IV28" s="99">
        <v>569</v>
      </c>
      <c r="IW28" s="99">
        <v>846</v>
      </c>
      <c r="IX28" s="99">
        <v>1126</v>
      </c>
      <c r="IY28" s="99">
        <v>1488</v>
      </c>
      <c r="IZ28" s="102">
        <v>1662</v>
      </c>
      <c r="JA28" s="94">
        <v>2033</v>
      </c>
      <c r="JB28" s="96">
        <v>2284</v>
      </c>
      <c r="JC28" s="97">
        <v>2760</v>
      </c>
      <c r="JD28" s="97">
        <f>+'[1]2014'!P26</f>
        <v>3098</v>
      </c>
      <c r="JE28" s="97">
        <f>+'[1]2015'!P26</f>
        <v>3730</v>
      </c>
      <c r="JF28" s="97">
        <v>2918</v>
      </c>
      <c r="JG28" s="97">
        <v>3480</v>
      </c>
      <c r="JH28" s="98">
        <v>4199</v>
      </c>
      <c r="JI28" s="151">
        <v>1273</v>
      </c>
      <c r="JJ28" s="151">
        <v>983</v>
      </c>
      <c r="JK28" s="151">
        <v>211</v>
      </c>
      <c r="JL28" s="151">
        <v>290</v>
      </c>
      <c r="JM28" s="151">
        <v>397</v>
      </c>
      <c r="JN28" s="151">
        <v>522</v>
      </c>
      <c r="JO28" s="99">
        <v>398</v>
      </c>
      <c r="JP28" s="99">
        <v>473</v>
      </c>
      <c r="JQ28" s="99">
        <v>615</v>
      </c>
      <c r="JR28" s="99">
        <v>841</v>
      </c>
      <c r="JS28" s="102">
        <v>945</v>
      </c>
      <c r="JT28" s="94">
        <v>1046</v>
      </c>
      <c r="JU28" s="96">
        <v>1031</v>
      </c>
      <c r="JV28" s="97">
        <v>1246</v>
      </c>
      <c r="JW28" s="107">
        <f>+'[1]2014'!Q26</f>
        <v>1470</v>
      </c>
      <c r="JX28" s="107">
        <f>+'[1]2015'!Q26</f>
        <v>1426</v>
      </c>
      <c r="JY28" s="107">
        <v>1460</v>
      </c>
      <c r="JZ28" s="2">
        <v>1594</v>
      </c>
      <c r="KA28" s="56">
        <v>1807</v>
      </c>
    </row>
    <row r="29" spans="1:287" ht="18.75" customHeight="1" x14ac:dyDescent="0.2">
      <c r="A29" s="39" t="s">
        <v>41</v>
      </c>
      <c r="B29" s="40" t="s">
        <v>18</v>
      </c>
      <c r="C29" s="80">
        <f t="shared" si="28"/>
        <v>453884</v>
      </c>
      <c r="D29" s="80">
        <f t="shared" si="28"/>
        <v>365598</v>
      </c>
      <c r="E29" s="80">
        <f t="shared" si="28"/>
        <v>340375</v>
      </c>
      <c r="F29" s="80">
        <f t="shared" si="28"/>
        <v>355119</v>
      </c>
      <c r="G29" s="80">
        <f t="shared" si="28"/>
        <v>381886</v>
      </c>
      <c r="H29" s="80">
        <f t="shared" si="28"/>
        <v>372516</v>
      </c>
      <c r="I29" s="80">
        <v>281835</v>
      </c>
      <c r="J29" s="80">
        <f t="shared" si="29"/>
        <v>310913</v>
      </c>
      <c r="K29" s="80">
        <v>352004</v>
      </c>
      <c r="L29" s="80">
        <f t="shared" si="30"/>
        <v>396223</v>
      </c>
      <c r="M29" s="43">
        <f t="shared" si="31"/>
        <v>404208</v>
      </c>
      <c r="N29" s="81">
        <v>477277</v>
      </c>
      <c r="O29" s="81">
        <v>531494</v>
      </c>
      <c r="P29" s="44">
        <v>611922</v>
      </c>
      <c r="Q29" s="44">
        <f>+'[1]2014'!R27</f>
        <v>690742</v>
      </c>
      <c r="R29" s="44">
        <v>751388</v>
      </c>
      <c r="S29" s="44">
        <v>758379</v>
      </c>
      <c r="T29" s="44">
        <v>861478</v>
      </c>
      <c r="U29" s="46">
        <v>926180</v>
      </c>
      <c r="V29" s="84">
        <v>33355</v>
      </c>
      <c r="W29" s="84">
        <v>30012</v>
      </c>
      <c r="X29" s="84">
        <v>30905</v>
      </c>
      <c r="Y29" s="84">
        <v>33106</v>
      </c>
      <c r="Z29" s="84">
        <v>35458</v>
      </c>
      <c r="AA29" s="84">
        <v>35998</v>
      </c>
      <c r="AB29" s="84">
        <v>24572</v>
      </c>
      <c r="AC29" s="84">
        <v>24595</v>
      </c>
      <c r="AD29" s="84">
        <v>27513</v>
      </c>
      <c r="AE29" s="84">
        <v>31320</v>
      </c>
      <c r="AF29" s="92">
        <v>33292</v>
      </c>
      <c r="AG29" s="53">
        <v>6036</v>
      </c>
      <c r="AH29" s="53">
        <v>43109</v>
      </c>
      <c r="AI29" s="53">
        <v>52334</v>
      </c>
      <c r="AJ29" s="53">
        <f>+'[1]2014'!D27</f>
        <v>62349</v>
      </c>
      <c r="AK29" s="53">
        <v>67549</v>
      </c>
      <c r="AL29" s="81">
        <v>62715</v>
      </c>
      <c r="AM29" s="81">
        <v>76144</v>
      </c>
      <c r="AN29" s="56">
        <v>85624</v>
      </c>
      <c r="AO29" s="84">
        <v>37834</v>
      </c>
      <c r="AP29" s="84">
        <v>28515</v>
      </c>
      <c r="AQ29" s="84">
        <v>25996</v>
      </c>
      <c r="AR29" s="84">
        <v>27330</v>
      </c>
      <c r="AS29" s="84">
        <v>28484</v>
      </c>
      <c r="AT29" s="84">
        <v>26271</v>
      </c>
      <c r="AU29" s="84">
        <v>20434</v>
      </c>
      <c r="AV29" s="84">
        <v>22571</v>
      </c>
      <c r="AW29" s="84">
        <v>26749</v>
      </c>
      <c r="AX29" s="84">
        <v>31496</v>
      </c>
      <c r="AY29" s="92">
        <v>33188</v>
      </c>
      <c r="AZ29" s="92">
        <v>38356</v>
      </c>
      <c r="BA29" s="92">
        <v>42606</v>
      </c>
      <c r="BB29" s="92">
        <v>47677</v>
      </c>
      <c r="BC29" s="92">
        <f>+'[1]2014'!E27</f>
        <v>53998</v>
      </c>
      <c r="BD29" s="92">
        <f>+'[1]2015'!E27</f>
        <v>59448</v>
      </c>
      <c r="BE29" s="93">
        <v>60893</v>
      </c>
      <c r="BF29" s="2">
        <v>68175</v>
      </c>
      <c r="BG29" s="56">
        <v>73009</v>
      </c>
      <c r="BH29" s="84">
        <v>54178</v>
      </c>
      <c r="BI29" s="84">
        <v>37358</v>
      </c>
      <c r="BJ29" s="84">
        <v>36559</v>
      </c>
      <c r="BK29" s="84">
        <v>38210</v>
      </c>
      <c r="BL29" s="84">
        <v>41596</v>
      </c>
      <c r="BM29" s="84">
        <v>45341</v>
      </c>
      <c r="BN29" s="84">
        <v>36438</v>
      </c>
      <c r="BO29" s="84">
        <v>40031</v>
      </c>
      <c r="BP29" s="84">
        <v>40826</v>
      </c>
      <c r="BQ29" s="94">
        <v>41563</v>
      </c>
      <c r="BR29" s="102">
        <v>40775</v>
      </c>
      <c r="BS29" s="129">
        <v>45002</v>
      </c>
      <c r="BT29" s="96">
        <v>51862</v>
      </c>
      <c r="BU29" s="97">
        <v>61479</v>
      </c>
      <c r="BV29" s="97">
        <f>+'[1]2014'!F27</f>
        <v>70673</v>
      </c>
      <c r="BW29" s="97">
        <f>+'[1]2015'!F27</f>
        <v>78101</v>
      </c>
      <c r="BX29" s="97">
        <v>79672</v>
      </c>
      <c r="BY29" s="97">
        <v>89505</v>
      </c>
      <c r="BZ29" s="98">
        <v>92354</v>
      </c>
      <c r="CA29" s="151">
        <v>47382</v>
      </c>
      <c r="CB29" s="151">
        <v>36386</v>
      </c>
      <c r="CC29" s="151">
        <v>34280</v>
      </c>
      <c r="CD29" s="151">
        <v>36435</v>
      </c>
      <c r="CE29" s="151">
        <v>38524</v>
      </c>
      <c r="CF29" s="151">
        <v>40184</v>
      </c>
      <c r="CG29" s="99">
        <v>38830</v>
      </c>
      <c r="CH29" s="99">
        <v>44160</v>
      </c>
      <c r="CI29" s="99">
        <v>48848</v>
      </c>
      <c r="CJ29" s="99">
        <v>57114</v>
      </c>
      <c r="CK29" s="102">
        <v>62316</v>
      </c>
      <c r="CL29" s="94">
        <v>65624</v>
      </c>
      <c r="CM29" s="96">
        <v>72001</v>
      </c>
      <c r="CN29" s="97">
        <v>78975</v>
      </c>
      <c r="CO29" s="97">
        <f>+'[1]2014'!G27</f>
        <v>90660</v>
      </c>
      <c r="CP29" s="97">
        <f>+'[1]2015'!G27</f>
        <v>94829</v>
      </c>
      <c r="CQ29" s="97">
        <v>90404</v>
      </c>
      <c r="CR29" s="97">
        <v>96931</v>
      </c>
      <c r="CS29" s="101">
        <v>107087</v>
      </c>
      <c r="CT29" s="151">
        <v>36869</v>
      </c>
      <c r="CU29" s="151">
        <v>35729</v>
      </c>
      <c r="CV29" s="151">
        <v>31655</v>
      </c>
      <c r="CW29" s="151">
        <v>31291</v>
      </c>
      <c r="CX29" s="151">
        <v>31697</v>
      </c>
      <c r="CY29" s="151">
        <v>34509</v>
      </c>
      <c r="CZ29" s="99">
        <v>28274</v>
      </c>
      <c r="DA29" s="99">
        <v>29160</v>
      </c>
      <c r="DB29" s="99">
        <v>29120</v>
      </c>
      <c r="DC29" s="99">
        <v>30927</v>
      </c>
      <c r="DD29" s="102">
        <v>34438</v>
      </c>
      <c r="DE29" s="94">
        <v>40084</v>
      </c>
      <c r="DF29" s="96">
        <v>45530</v>
      </c>
      <c r="DG29" s="97">
        <v>53710</v>
      </c>
      <c r="DH29" s="97">
        <f>+'[1]2014'!H27</f>
        <v>59685</v>
      </c>
      <c r="DI29" s="97">
        <f>+'[1]2015'!H27</f>
        <v>66124</v>
      </c>
      <c r="DJ29" s="97">
        <v>70162</v>
      </c>
      <c r="DK29" s="97">
        <v>83783</v>
      </c>
      <c r="DL29" s="103">
        <v>83265</v>
      </c>
      <c r="DM29" s="151">
        <v>27942</v>
      </c>
      <c r="DN29" s="151">
        <v>23963</v>
      </c>
      <c r="DO29" s="151">
        <v>25293</v>
      </c>
      <c r="DP29" s="151">
        <v>23217</v>
      </c>
      <c r="DQ29" s="151">
        <v>23936</v>
      </c>
      <c r="DR29" s="151">
        <v>20808</v>
      </c>
      <c r="DS29" s="99">
        <v>14752</v>
      </c>
      <c r="DT29" s="99">
        <v>15513</v>
      </c>
      <c r="DU29" s="99">
        <v>17425</v>
      </c>
      <c r="DV29" s="99">
        <v>20829</v>
      </c>
      <c r="DW29" s="102">
        <v>21234</v>
      </c>
      <c r="DX29" s="94">
        <v>24862</v>
      </c>
      <c r="DY29" s="96">
        <v>29020</v>
      </c>
      <c r="DZ29" s="97">
        <v>34741</v>
      </c>
      <c r="EA29" s="97">
        <f>+'[1]2014'!I27</f>
        <v>38701</v>
      </c>
      <c r="EB29" s="97">
        <f>+'[1]2015'!I27</f>
        <v>39739</v>
      </c>
      <c r="EC29" s="97">
        <v>46342</v>
      </c>
      <c r="ED29" s="97">
        <v>52851</v>
      </c>
      <c r="EE29" s="103">
        <v>57736</v>
      </c>
      <c r="EF29" s="151">
        <v>40581</v>
      </c>
      <c r="EG29" s="151">
        <v>32325</v>
      </c>
      <c r="EH29" s="151">
        <v>31415</v>
      </c>
      <c r="EI29" s="151">
        <v>32542</v>
      </c>
      <c r="EJ29" s="151">
        <v>33735</v>
      </c>
      <c r="EK29" s="151">
        <v>25870</v>
      </c>
      <c r="EL29" s="99">
        <v>17109</v>
      </c>
      <c r="EM29" s="99">
        <v>17392</v>
      </c>
      <c r="EN29" s="99">
        <v>20519</v>
      </c>
      <c r="EO29" s="99">
        <v>24557</v>
      </c>
      <c r="EP29" s="102">
        <v>27911</v>
      </c>
      <c r="EQ29" s="94">
        <v>31948</v>
      </c>
      <c r="ER29" s="96">
        <v>35296</v>
      </c>
      <c r="ES29" s="97">
        <v>41462</v>
      </c>
      <c r="ET29" s="97">
        <f>+'[1]2014'!J27</f>
        <v>48480</v>
      </c>
      <c r="EU29" s="97">
        <f>+'[1]2015'!J27</f>
        <v>55381</v>
      </c>
      <c r="EV29" s="97">
        <v>53513</v>
      </c>
      <c r="EW29" s="97">
        <v>60225</v>
      </c>
      <c r="EX29" s="103">
        <v>70834</v>
      </c>
      <c r="EY29" s="151">
        <v>24317</v>
      </c>
      <c r="EZ29" s="151">
        <v>24667</v>
      </c>
      <c r="FA29" s="151">
        <v>23341</v>
      </c>
      <c r="FB29" s="151">
        <v>24065</v>
      </c>
      <c r="FC29" s="151">
        <v>26525</v>
      </c>
      <c r="FD29" s="151">
        <v>22194</v>
      </c>
      <c r="FE29" s="99">
        <v>14312</v>
      </c>
      <c r="FF29" s="99">
        <v>15332</v>
      </c>
      <c r="FG29" s="99">
        <v>18458</v>
      </c>
      <c r="FH29" s="99">
        <v>23563</v>
      </c>
      <c r="FI29" s="102">
        <v>24593</v>
      </c>
      <c r="FJ29" s="94">
        <v>29043</v>
      </c>
      <c r="FK29" s="96">
        <v>34616</v>
      </c>
      <c r="FL29" s="97">
        <v>41314</v>
      </c>
      <c r="FM29" s="97">
        <f>+'[1]2014'!K27</f>
        <v>50661</v>
      </c>
      <c r="FN29" s="97">
        <f>+'[1]2015'!K27</f>
        <v>57813</v>
      </c>
      <c r="FO29" s="97">
        <v>60368</v>
      </c>
      <c r="FP29" s="97">
        <v>68354</v>
      </c>
      <c r="FQ29" s="97">
        <v>76676</v>
      </c>
      <c r="FR29" s="151">
        <v>31304</v>
      </c>
      <c r="FS29" s="151">
        <v>23267</v>
      </c>
      <c r="FT29" s="151">
        <v>19086</v>
      </c>
      <c r="FU29" s="151">
        <v>20416</v>
      </c>
      <c r="FV29" s="151">
        <v>23076</v>
      </c>
      <c r="FW29" s="151">
        <v>24799</v>
      </c>
      <c r="FX29" s="99">
        <v>18712</v>
      </c>
      <c r="FY29" s="99">
        <v>21880</v>
      </c>
      <c r="FZ29" s="99">
        <v>25938</v>
      </c>
      <c r="GA29" s="99">
        <v>30346</v>
      </c>
      <c r="GB29" s="102">
        <v>30451</v>
      </c>
      <c r="GC29" s="94">
        <v>33586</v>
      </c>
      <c r="GD29" s="96">
        <v>34608</v>
      </c>
      <c r="GE29" s="97">
        <v>39020</v>
      </c>
      <c r="GF29" s="97">
        <f>+'[1]2014'!L27</f>
        <v>42519</v>
      </c>
      <c r="GG29" s="97">
        <f>+'[1]2015'!L27</f>
        <v>44760</v>
      </c>
      <c r="GH29" s="97">
        <v>44767</v>
      </c>
      <c r="GI29" s="97">
        <v>51761</v>
      </c>
      <c r="GJ29" s="98">
        <v>52282</v>
      </c>
      <c r="GK29" s="151">
        <v>37106</v>
      </c>
      <c r="GL29" s="151">
        <v>26524</v>
      </c>
      <c r="GM29" s="151">
        <v>26980</v>
      </c>
      <c r="GN29" s="151">
        <v>29818</v>
      </c>
      <c r="GO29" s="151">
        <v>35091</v>
      </c>
      <c r="GP29" s="151">
        <v>38379</v>
      </c>
      <c r="GQ29" s="99">
        <v>33786</v>
      </c>
      <c r="GR29" s="99">
        <v>39539</v>
      </c>
      <c r="GS29" s="99">
        <v>45234</v>
      </c>
      <c r="GT29" s="99">
        <v>52731</v>
      </c>
      <c r="GU29" s="102">
        <v>45609</v>
      </c>
      <c r="GV29" s="94">
        <v>52762</v>
      </c>
      <c r="GW29" s="96">
        <v>56682</v>
      </c>
      <c r="GX29" s="97">
        <v>62460</v>
      </c>
      <c r="GY29" s="97">
        <f>+'[1]2014'!M27</f>
        <v>61210</v>
      </c>
      <c r="GZ29" s="97">
        <f>+'[1]2015'!M27</f>
        <v>62042</v>
      </c>
      <c r="HA29" s="97">
        <v>65757</v>
      </c>
      <c r="HB29" s="97">
        <v>73960</v>
      </c>
      <c r="HC29" s="98">
        <v>73262</v>
      </c>
      <c r="HD29" s="151">
        <v>24268</v>
      </c>
      <c r="HE29" s="151">
        <v>14948</v>
      </c>
      <c r="HF29" s="151">
        <v>13484</v>
      </c>
      <c r="HG29" s="151">
        <v>14595</v>
      </c>
      <c r="HH29" s="151">
        <v>16897</v>
      </c>
      <c r="HI29" s="151">
        <v>18608</v>
      </c>
      <c r="HJ29" s="99">
        <v>13305</v>
      </c>
      <c r="HK29" s="99">
        <v>15657</v>
      </c>
      <c r="HL29" s="99">
        <v>19112</v>
      </c>
      <c r="HM29" s="99">
        <v>23454</v>
      </c>
      <c r="HN29" s="102">
        <v>21905</v>
      </c>
      <c r="HO29" s="94">
        <v>26067</v>
      </c>
      <c r="HP29" s="96">
        <v>28973</v>
      </c>
      <c r="HQ29" s="97">
        <v>33746</v>
      </c>
      <c r="HR29" s="97">
        <f>+'[1]2014'!N27</f>
        <v>36925</v>
      </c>
      <c r="HS29" s="97">
        <f>+'[1]2015'!N27</f>
        <v>38675</v>
      </c>
      <c r="HT29" s="97">
        <v>35512</v>
      </c>
      <c r="HU29" s="97">
        <v>40014</v>
      </c>
      <c r="HV29" s="105">
        <v>45977</v>
      </c>
      <c r="HW29" s="151">
        <v>31209</v>
      </c>
      <c r="HX29" s="151">
        <v>27316</v>
      </c>
      <c r="HY29" s="151">
        <v>20268</v>
      </c>
      <c r="HZ29" s="151">
        <v>20970</v>
      </c>
      <c r="IA29" s="151">
        <v>22756</v>
      </c>
      <c r="IB29" s="151">
        <v>21778</v>
      </c>
      <c r="IC29" s="99">
        <v>11510</v>
      </c>
      <c r="ID29" s="99">
        <v>12162</v>
      </c>
      <c r="IE29" s="99">
        <v>14147</v>
      </c>
      <c r="IF29" s="99">
        <v>16624</v>
      </c>
      <c r="IG29" s="102">
        <v>19331</v>
      </c>
      <c r="IH29" s="94">
        <v>22143</v>
      </c>
      <c r="II29" s="96">
        <v>23271</v>
      </c>
      <c r="IJ29" s="97">
        <v>27020</v>
      </c>
      <c r="IK29" s="97">
        <f>+'[1]2014'!O27</f>
        <v>33006</v>
      </c>
      <c r="IL29" s="97">
        <f>+'[1]2015'!O27</f>
        <v>40431</v>
      </c>
      <c r="IM29" s="97">
        <v>41854</v>
      </c>
      <c r="IN29" s="97">
        <v>47368</v>
      </c>
      <c r="IO29" s="98">
        <v>50709</v>
      </c>
      <c r="IP29" s="151">
        <v>24051</v>
      </c>
      <c r="IQ29" s="151">
        <v>22049</v>
      </c>
      <c r="IR29" s="151">
        <v>20072</v>
      </c>
      <c r="IS29" s="151">
        <v>21712</v>
      </c>
      <c r="IT29" s="151">
        <v>22241</v>
      </c>
      <c r="IU29" s="151">
        <v>14869</v>
      </c>
      <c r="IV29" s="99">
        <v>7151</v>
      </c>
      <c r="IW29" s="99">
        <v>9367</v>
      </c>
      <c r="IX29" s="99">
        <v>13298</v>
      </c>
      <c r="IY29" s="99">
        <v>17903</v>
      </c>
      <c r="IZ29" s="102">
        <v>19351</v>
      </c>
      <c r="JA29" s="94">
        <v>22854</v>
      </c>
      <c r="JB29" s="96">
        <v>26112</v>
      </c>
      <c r="JC29" s="97">
        <v>29509</v>
      </c>
      <c r="JD29" s="97">
        <f>+'[1]2014'!P27</f>
        <v>32524</v>
      </c>
      <c r="JE29" s="97">
        <f>+'[1]2015'!P27</f>
        <v>36839</v>
      </c>
      <c r="JF29" s="97">
        <v>38003</v>
      </c>
      <c r="JG29" s="97">
        <v>43659</v>
      </c>
      <c r="JH29" s="98">
        <v>47109</v>
      </c>
      <c r="JI29" s="151">
        <v>3488</v>
      </c>
      <c r="JJ29" s="151">
        <v>2539</v>
      </c>
      <c r="JK29" s="151">
        <v>1041</v>
      </c>
      <c r="JL29" s="151">
        <v>1412</v>
      </c>
      <c r="JM29" s="151">
        <v>1870</v>
      </c>
      <c r="JN29" s="151">
        <v>2908</v>
      </c>
      <c r="JO29" s="99">
        <v>2650</v>
      </c>
      <c r="JP29" s="99">
        <v>3554</v>
      </c>
      <c r="JQ29" s="99">
        <v>4817</v>
      </c>
      <c r="JR29" s="99">
        <v>6234</v>
      </c>
      <c r="JS29" s="102">
        <v>6866</v>
      </c>
      <c r="JT29" s="94">
        <v>7387</v>
      </c>
      <c r="JU29" s="96">
        <v>7808</v>
      </c>
      <c r="JV29" s="97">
        <v>8475</v>
      </c>
      <c r="JW29" s="107">
        <f>+'[1]2014'!Q27</f>
        <v>9351</v>
      </c>
      <c r="JX29" s="107">
        <f>+'[1]2015'!Q27</f>
        <v>9657</v>
      </c>
      <c r="JY29" s="107">
        <v>8417</v>
      </c>
      <c r="JZ29" s="2">
        <v>8748</v>
      </c>
      <c r="KA29" s="56">
        <v>10256</v>
      </c>
    </row>
    <row r="30" spans="1:287" ht="18.75" customHeight="1" x14ac:dyDescent="0.2">
      <c r="A30" s="39" t="s">
        <v>42</v>
      </c>
      <c r="B30" s="40" t="s">
        <v>18</v>
      </c>
      <c r="C30" s="80">
        <f t="shared" si="28"/>
        <v>344619</v>
      </c>
      <c r="D30" s="80">
        <f t="shared" si="28"/>
        <v>318798</v>
      </c>
      <c r="E30" s="80">
        <f t="shared" si="28"/>
        <v>345030</v>
      </c>
      <c r="F30" s="80">
        <f t="shared" si="28"/>
        <v>414596</v>
      </c>
      <c r="G30" s="80">
        <f t="shared" si="28"/>
        <v>469577</v>
      </c>
      <c r="H30" s="80">
        <f t="shared" si="28"/>
        <v>446182</v>
      </c>
      <c r="I30" s="80">
        <v>320300</v>
      </c>
      <c r="J30" s="80">
        <f t="shared" si="29"/>
        <v>388543</v>
      </c>
      <c r="K30" s="80">
        <v>456680</v>
      </c>
      <c r="L30" s="80">
        <f t="shared" si="30"/>
        <v>473314</v>
      </c>
      <c r="M30" s="43">
        <f t="shared" si="31"/>
        <v>480506</v>
      </c>
      <c r="N30" s="81">
        <v>567977</v>
      </c>
      <c r="O30" s="81">
        <v>619137</v>
      </c>
      <c r="P30" s="44">
        <v>705186</v>
      </c>
      <c r="Q30" s="44">
        <f>+'[1]2014'!R28</f>
        <v>774991</v>
      </c>
      <c r="R30" s="44">
        <v>812240</v>
      </c>
      <c r="S30" s="44">
        <v>775168</v>
      </c>
      <c r="T30" s="44">
        <v>893603</v>
      </c>
      <c r="U30" s="46">
        <v>958588</v>
      </c>
      <c r="V30" s="84">
        <v>22466</v>
      </c>
      <c r="W30" s="84">
        <v>22089</v>
      </c>
      <c r="X30" s="84">
        <v>26188</v>
      </c>
      <c r="Y30" s="84">
        <v>32662</v>
      </c>
      <c r="Z30" s="84">
        <v>35919</v>
      </c>
      <c r="AA30" s="84">
        <v>34558</v>
      </c>
      <c r="AB30" s="84">
        <v>19775</v>
      </c>
      <c r="AC30" s="84">
        <v>22464</v>
      </c>
      <c r="AD30" s="84">
        <v>25188</v>
      </c>
      <c r="AE30" s="84">
        <v>28180</v>
      </c>
      <c r="AF30" s="92">
        <v>26337</v>
      </c>
      <c r="AG30" s="53">
        <v>2537</v>
      </c>
      <c r="AH30" s="53">
        <v>38197</v>
      </c>
      <c r="AI30" s="53">
        <v>46497</v>
      </c>
      <c r="AJ30" s="53">
        <f>+'[1]2014'!D28</f>
        <v>57471</v>
      </c>
      <c r="AK30" s="53">
        <v>59575</v>
      </c>
      <c r="AL30" s="81">
        <v>49553</v>
      </c>
      <c r="AM30" s="81">
        <v>58939</v>
      </c>
      <c r="AN30" s="56">
        <v>64597</v>
      </c>
      <c r="AO30" s="84">
        <v>17803</v>
      </c>
      <c r="AP30" s="84">
        <v>14487</v>
      </c>
      <c r="AQ30" s="84">
        <v>19341</v>
      </c>
      <c r="AR30" s="84">
        <v>24234</v>
      </c>
      <c r="AS30" s="84">
        <v>26592</v>
      </c>
      <c r="AT30" s="84">
        <v>21414</v>
      </c>
      <c r="AU30" s="84">
        <v>15006</v>
      </c>
      <c r="AV30" s="84">
        <v>18101</v>
      </c>
      <c r="AW30" s="84">
        <v>22301</v>
      </c>
      <c r="AX30" s="84">
        <v>26632</v>
      </c>
      <c r="AY30" s="92">
        <v>28135</v>
      </c>
      <c r="AZ30" s="92">
        <v>33810</v>
      </c>
      <c r="BA30" s="92">
        <v>37322</v>
      </c>
      <c r="BB30" s="92">
        <v>40471</v>
      </c>
      <c r="BC30" s="92">
        <f>+'[1]2014'!E28</f>
        <v>44214</v>
      </c>
      <c r="BD30" s="92">
        <f>+'[1]2015'!E28</f>
        <v>47066</v>
      </c>
      <c r="BE30" s="93">
        <v>40552</v>
      </c>
      <c r="BF30" s="2">
        <v>45983</v>
      </c>
      <c r="BG30" s="56">
        <v>47727</v>
      </c>
      <c r="BH30" s="84">
        <v>24206</v>
      </c>
      <c r="BI30" s="84">
        <v>20695</v>
      </c>
      <c r="BJ30" s="84">
        <v>24107</v>
      </c>
      <c r="BK30" s="84">
        <v>29122</v>
      </c>
      <c r="BL30" s="84">
        <v>32767</v>
      </c>
      <c r="BM30" s="84">
        <v>34908</v>
      </c>
      <c r="BN30" s="84">
        <v>27445</v>
      </c>
      <c r="BO30" s="84">
        <v>32620</v>
      </c>
      <c r="BP30" s="84">
        <v>34067</v>
      </c>
      <c r="BQ30" s="94">
        <v>33068</v>
      </c>
      <c r="BR30" s="102">
        <v>34270</v>
      </c>
      <c r="BS30" s="129">
        <v>40326</v>
      </c>
      <c r="BT30" s="96">
        <v>46004</v>
      </c>
      <c r="BU30" s="97">
        <v>52987</v>
      </c>
      <c r="BV30" s="97">
        <f>+'[1]2014'!F28</f>
        <v>61292</v>
      </c>
      <c r="BW30" s="97">
        <f>+'[1]2015'!F28</f>
        <v>65054</v>
      </c>
      <c r="BX30" s="97">
        <v>60958</v>
      </c>
      <c r="BY30" s="97">
        <v>69940</v>
      </c>
      <c r="BZ30" s="98">
        <v>68979</v>
      </c>
      <c r="CA30" s="151">
        <v>23556</v>
      </c>
      <c r="CB30" s="151">
        <v>19177</v>
      </c>
      <c r="CC30" s="151">
        <v>24537</v>
      </c>
      <c r="CD30" s="151">
        <v>32153</v>
      </c>
      <c r="CE30" s="151">
        <v>32128</v>
      </c>
      <c r="CF30" s="151">
        <v>32132</v>
      </c>
      <c r="CG30" s="99">
        <v>30191</v>
      </c>
      <c r="CH30" s="99">
        <v>36713</v>
      </c>
      <c r="CI30" s="99">
        <v>40265</v>
      </c>
      <c r="CJ30" s="99">
        <v>46019</v>
      </c>
      <c r="CK30" s="102">
        <v>46593</v>
      </c>
      <c r="CL30" s="94">
        <v>50087</v>
      </c>
      <c r="CM30" s="96">
        <v>53608</v>
      </c>
      <c r="CN30" s="97">
        <v>57377</v>
      </c>
      <c r="CO30" s="97">
        <f>+'[1]2014'!G28</f>
        <v>63994</v>
      </c>
      <c r="CP30" s="97">
        <f>+'[1]2015'!G28</f>
        <v>65262</v>
      </c>
      <c r="CQ30" s="97">
        <v>58446</v>
      </c>
      <c r="CR30" s="97">
        <v>65893</v>
      </c>
      <c r="CS30" s="101">
        <v>72841</v>
      </c>
      <c r="CT30" s="151">
        <v>15316</v>
      </c>
      <c r="CU30" s="151">
        <v>16253</v>
      </c>
      <c r="CV30" s="151">
        <v>18096</v>
      </c>
      <c r="CW30" s="151">
        <v>22801</v>
      </c>
      <c r="CX30" s="151">
        <v>26239</v>
      </c>
      <c r="CY30" s="151">
        <v>31254</v>
      </c>
      <c r="CZ30" s="99">
        <v>25892</v>
      </c>
      <c r="DA30" s="99">
        <v>28708</v>
      </c>
      <c r="DB30" s="99">
        <v>28138</v>
      </c>
      <c r="DC30" s="99">
        <v>29374</v>
      </c>
      <c r="DD30" s="102">
        <v>30818</v>
      </c>
      <c r="DE30" s="94">
        <v>37084</v>
      </c>
      <c r="DF30" s="96">
        <v>40214</v>
      </c>
      <c r="DG30" s="97">
        <v>45724</v>
      </c>
      <c r="DH30" s="97">
        <f>+'[1]2014'!H28</f>
        <v>51512</v>
      </c>
      <c r="DI30" s="97">
        <f>+'[1]2015'!H28</f>
        <v>53768</v>
      </c>
      <c r="DJ30" s="97">
        <v>53661</v>
      </c>
      <c r="DK30" s="97">
        <v>64481</v>
      </c>
      <c r="DL30" s="103">
        <v>62512</v>
      </c>
      <c r="DM30" s="151">
        <v>27054</v>
      </c>
      <c r="DN30" s="151">
        <v>27662</v>
      </c>
      <c r="DO30" s="151">
        <v>32849</v>
      </c>
      <c r="DP30" s="151">
        <v>30698</v>
      </c>
      <c r="DQ30" s="151">
        <v>37551</v>
      </c>
      <c r="DR30" s="151">
        <v>32340</v>
      </c>
      <c r="DS30" s="99">
        <v>24037</v>
      </c>
      <c r="DT30" s="99">
        <v>29617</v>
      </c>
      <c r="DU30" s="99">
        <v>33555</v>
      </c>
      <c r="DV30" s="99">
        <v>40701</v>
      </c>
      <c r="DW30" s="102">
        <v>35093</v>
      </c>
      <c r="DX30" s="94">
        <v>42344</v>
      </c>
      <c r="DY30" s="96">
        <v>50130</v>
      </c>
      <c r="DZ30" s="97">
        <v>58176</v>
      </c>
      <c r="EA30" s="97">
        <f>+'[1]2014'!I28</f>
        <v>61018</v>
      </c>
      <c r="EB30" s="97">
        <f>+'[1]2015'!I28</f>
        <v>59272</v>
      </c>
      <c r="EC30" s="97">
        <v>70183</v>
      </c>
      <c r="ED30" s="97">
        <v>83314</v>
      </c>
      <c r="EE30" s="103">
        <v>94213</v>
      </c>
      <c r="EF30" s="151">
        <v>25610</v>
      </c>
      <c r="EG30" s="151">
        <v>22542</v>
      </c>
      <c r="EH30" s="151">
        <v>24848</v>
      </c>
      <c r="EI30" s="151">
        <v>29340</v>
      </c>
      <c r="EJ30" s="151">
        <v>30988</v>
      </c>
      <c r="EK30" s="151">
        <v>20937</v>
      </c>
      <c r="EL30" s="99">
        <v>13504</v>
      </c>
      <c r="EM30" s="99">
        <v>16392</v>
      </c>
      <c r="EN30" s="99">
        <v>20546</v>
      </c>
      <c r="EO30" s="99">
        <v>25843</v>
      </c>
      <c r="EP30" s="102">
        <v>29682</v>
      </c>
      <c r="EQ30" s="94">
        <v>34892</v>
      </c>
      <c r="ER30" s="96">
        <v>36589</v>
      </c>
      <c r="ES30" s="97">
        <v>42175</v>
      </c>
      <c r="ET30" s="97">
        <f>+'[1]2014'!J28</f>
        <v>49228</v>
      </c>
      <c r="EU30" s="97">
        <f>+'[1]2015'!J28</f>
        <v>55683</v>
      </c>
      <c r="EV30" s="97">
        <v>46956</v>
      </c>
      <c r="EW30" s="97">
        <v>52865</v>
      </c>
      <c r="EX30" s="103">
        <v>64163</v>
      </c>
      <c r="EY30" s="151">
        <v>23993</v>
      </c>
      <c r="EZ30" s="151">
        <v>27173</v>
      </c>
      <c r="FA30" s="151">
        <v>29124</v>
      </c>
      <c r="FB30" s="151">
        <v>33072</v>
      </c>
      <c r="FC30" s="151">
        <v>37577</v>
      </c>
      <c r="FD30" s="151">
        <v>30863</v>
      </c>
      <c r="FE30" s="99">
        <v>16752</v>
      </c>
      <c r="FF30" s="99">
        <v>19892</v>
      </c>
      <c r="FG30" s="99">
        <v>25554</v>
      </c>
      <c r="FH30" s="99">
        <v>31448</v>
      </c>
      <c r="FI30" s="102">
        <v>30317</v>
      </c>
      <c r="FJ30" s="94">
        <v>35904</v>
      </c>
      <c r="FK30" s="96">
        <v>41594</v>
      </c>
      <c r="FL30" s="97">
        <v>48997</v>
      </c>
      <c r="FM30" s="97">
        <f>+'[1]2014'!K28</f>
        <v>57137</v>
      </c>
      <c r="FN30" s="97">
        <f>+'[1]2015'!K28</f>
        <v>63329</v>
      </c>
      <c r="FO30" s="97">
        <v>66460</v>
      </c>
      <c r="FP30" s="97">
        <v>75795</v>
      </c>
      <c r="FQ30" s="97">
        <v>83205</v>
      </c>
      <c r="FR30" s="151">
        <v>35953</v>
      </c>
      <c r="FS30" s="151">
        <v>31687</v>
      </c>
      <c r="FT30" s="151">
        <v>27471</v>
      </c>
      <c r="FU30" s="151">
        <v>32912</v>
      </c>
      <c r="FV30" s="151">
        <v>38015</v>
      </c>
      <c r="FW30" s="151">
        <v>40285</v>
      </c>
      <c r="FX30" s="99">
        <v>28699</v>
      </c>
      <c r="FY30" s="99">
        <v>34368</v>
      </c>
      <c r="FZ30" s="99">
        <v>42230</v>
      </c>
      <c r="GA30" s="99">
        <v>47505</v>
      </c>
      <c r="GB30" s="102">
        <v>42551</v>
      </c>
      <c r="GC30" s="94">
        <v>47901</v>
      </c>
      <c r="GD30" s="96">
        <v>50201</v>
      </c>
      <c r="GE30" s="97">
        <v>56866</v>
      </c>
      <c r="GF30" s="97">
        <f>+'[1]2014'!L28</f>
        <v>59479</v>
      </c>
      <c r="GG30" s="97">
        <f>+'[1]2015'!L28</f>
        <v>60444</v>
      </c>
      <c r="GH30" s="97">
        <v>57570</v>
      </c>
      <c r="GI30" s="97">
        <v>65553</v>
      </c>
      <c r="GJ30" s="98">
        <v>65471</v>
      </c>
      <c r="GK30" s="151">
        <v>43031</v>
      </c>
      <c r="GL30" s="151">
        <v>39260</v>
      </c>
      <c r="GM30" s="151">
        <v>45343</v>
      </c>
      <c r="GN30" s="151">
        <v>57037</v>
      </c>
      <c r="GO30" s="151">
        <v>69143</v>
      </c>
      <c r="GP30" s="151">
        <v>74770</v>
      </c>
      <c r="GQ30" s="99">
        <v>65684</v>
      </c>
      <c r="GR30" s="99">
        <v>81509</v>
      </c>
      <c r="GS30" s="99">
        <v>94424</v>
      </c>
      <c r="GT30" s="99">
        <v>109181</v>
      </c>
      <c r="GU30" s="102">
        <v>81357</v>
      </c>
      <c r="GV30" s="94">
        <v>92547</v>
      </c>
      <c r="GW30" s="96">
        <v>99408</v>
      </c>
      <c r="GX30" s="97">
        <v>110321</v>
      </c>
      <c r="GY30" s="97">
        <f>+'[1]2014'!M28</f>
        <v>107392</v>
      </c>
      <c r="GZ30" s="97">
        <f>+'[1]2015'!M28</f>
        <v>105682</v>
      </c>
      <c r="HA30" s="97">
        <v>107923</v>
      </c>
      <c r="HB30" s="97">
        <v>124160</v>
      </c>
      <c r="HC30" s="98">
        <v>124450</v>
      </c>
      <c r="HD30" s="151">
        <v>27091</v>
      </c>
      <c r="HE30" s="151">
        <v>22679</v>
      </c>
      <c r="HF30" s="151">
        <v>23459</v>
      </c>
      <c r="HG30" s="151">
        <v>28440</v>
      </c>
      <c r="HH30" s="151">
        <v>34775</v>
      </c>
      <c r="HI30" s="151">
        <v>38066</v>
      </c>
      <c r="HJ30" s="99">
        <v>26437</v>
      </c>
      <c r="HK30" s="99">
        <v>33800</v>
      </c>
      <c r="HL30" s="99">
        <v>42786</v>
      </c>
      <c r="HM30" s="99">
        <v>49983</v>
      </c>
      <c r="HN30" s="102">
        <v>38273</v>
      </c>
      <c r="HO30" s="94">
        <v>44706</v>
      </c>
      <c r="HP30" s="96">
        <v>49228</v>
      </c>
      <c r="HQ30" s="97">
        <v>58375</v>
      </c>
      <c r="HR30" s="97">
        <f>+'[1]2014'!N28</f>
        <v>62815</v>
      </c>
      <c r="HS30" s="97">
        <f>+'[1]2015'!N28</f>
        <v>63037</v>
      </c>
      <c r="HT30" s="97">
        <v>54497</v>
      </c>
      <c r="HU30" s="97">
        <v>65262</v>
      </c>
      <c r="HV30" s="105">
        <v>78827</v>
      </c>
      <c r="HW30" s="151">
        <v>26670</v>
      </c>
      <c r="HX30" s="151">
        <v>26009</v>
      </c>
      <c r="HY30" s="151">
        <v>21207</v>
      </c>
      <c r="HZ30" s="151">
        <v>26387</v>
      </c>
      <c r="IA30" s="151">
        <v>30010</v>
      </c>
      <c r="IB30" s="151">
        <v>29288</v>
      </c>
      <c r="IC30" s="99">
        <v>14723</v>
      </c>
      <c r="ID30" s="99">
        <v>17087</v>
      </c>
      <c r="IE30" s="99">
        <v>22170</v>
      </c>
      <c r="IF30" s="99">
        <v>26761</v>
      </c>
      <c r="IG30" s="102">
        <v>30343</v>
      </c>
      <c r="IH30" s="94">
        <v>34748</v>
      </c>
      <c r="II30" s="96">
        <v>33165</v>
      </c>
      <c r="IJ30" s="97">
        <v>37410</v>
      </c>
      <c r="IK30" s="97">
        <f>+'[1]2014'!O28</f>
        <v>45147</v>
      </c>
      <c r="IL30" s="97">
        <f>+'[1]2015'!O28</f>
        <v>54162</v>
      </c>
      <c r="IM30" s="97">
        <v>51667</v>
      </c>
      <c r="IN30" s="97">
        <v>56486</v>
      </c>
      <c r="IO30" s="98">
        <v>61495</v>
      </c>
      <c r="IP30" s="151">
        <v>27755</v>
      </c>
      <c r="IQ30" s="151">
        <v>25777</v>
      </c>
      <c r="IR30" s="151">
        <v>26851</v>
      </c>
      <c r="IS30" s="151">
        <v>33191</v>
      </c>
      <c r="IT30" s="151">
        <v>34078</v>
      </c>
      <c r="IU30" s="151">
        <v>19891</v>
      </c>
      <c r="IV30" s="99">
        <v>8091</v>
      </c>
      <c r="IW30" s="99">
        <v>11717</v>
      </c>
      <c r="IX30" s="99">
        <v>18455</v>
      </c>
      <c r="IY30" s="99">
        <v>25153</v>
      </c>
      <c r="IZ30" s="102">
        <v>25972</v>
      </c>
      <c r="JA30" s="94">
        <v>29822</v>
      </c>
      <c r="JB30" s="96">
        <v>32884</v>
      </c>
      <c r="JC30" s="97">
        <v>37458</v>
      </c>
      <c r="JD30" s="97">
        <f>+'[1]2014'!P28</f>
        <v>40732</v>
      </c>
      <c r="JE30" s="97">
        <f>+'[1]2015'!P28</f>
        <v>45961</v>
      </c>
      <c r="JF30" s="97">
        <v>44741</v>
      </c>
      <c r="JG30" s="97">
        <v>51657</v>
      </c>
      <c r="JH30" s="98">
        <v>55438</v>
      </c>
      <c r="JI30" s="151">
        <v>4115</v>
      </c>
      <c r="JJ30" s="151">
        <v>3308</v>
      </c>
      <c r="JK30" s="151">
        <v>1609</v>
      </c>
      <c r="JL30" s="151">
        <v>2547</v>
      </c>
      <c r="JM30" s="151">
        <v>3795</v>
      </c>
      <c r="JN30" s="151">
        <v>5476</v>
      </c>
      <c r="JO30" s="99">
        <v>4064</v>
      </c>
      <c r="JP30" s="99">
        <v>5555</v>
      </c>
      <c r="JQ30" s="99">
        <v>7001</v>
      </c>
      <c r="JR30" s="99">
        <v>9583</v>
      </c>
      <c r="JS30" s="102">
        <v>9846</v>
      </c>
      <c r="JT30" s="94">
        <v>10904</v>
      </c>
      <c r="JU30" s="96">
        <v>10593</v>
      </c>
      <c r="JV30" s="97">
        <v>12352</v>
      </c>
      <c r="JW30" s="107">
        <f>+'[1]2014'!Q28</f>
        <v>13560</v>
      </c>
      <c r="JX30" s="107">
        <f>+'[1]2015'!Q28</f>
        <v>13945</v>
      </c>
      <c r="JY30" s="107">
        <v>12001</v>
      </c>
      <c r="JZ30" s="2">
        <v>13275</v>
      </c>
      <c r="KA30" s="56">
        <v>14670</v>
      </c>
    </row>
    <row r="31" spans="1:287" ht="18.75" customHeight="1" x14ac:dyDescent="0.2">
      <c r="A31" s="39" t="s">
        <v>43</v>
      </c>
      <c r="B31" s="40" t="s">
        <v>18</v>
      </c>
      <c r="C31" s="80">
        <f t="shared" si="28"/>
        <v>448758</v>
      </c>
      <c r="D31" s="80">
        <f t="shared" si="28"/>
        <v>357596</v>
      </c>
      <c r="E31" s="80">
        <f t="shared" si="28"/>
        <v>347884</v>
      </c>
      <c r="F31" s="80">
        <f t="shared" si="28"/>
        <v>376329</v>
      </c>
      <c r="G31" s="80">
        <f t="shared" si="28"/>
        <v>409422</v>
      </c>
      <c r="H31" s="80">
        <f t="shared" si="28"/>
        <v>407551</v>
      </c>
      <c r="I31" s="80">
        <v>340760</v>
      </c>
      <c r="J31" s="80">
        <f t="shared" si="29"/>
        <v>332084</v>
      </c>
      <c r="K31" s="80">
        <v>387560</v>
      </c>
      <c r="L31" s="80">
        <f t="shared" si="30"/>
        <v>443179</v>
      </c>
      <c r="M31" s="81">
        <f t="shared" si="31"/>
        <v>450480</v>
      </c>
      <c r="N31" s="81">
        <v>501448</v>
      </c>
      <c r="O31" s="81">
        <v>563843</v>
      </c>
      <c r="P31" s="44">
        <v>630683</v>
      </c>
      <c r="Q31" s="44">
        <f>+'[1]2014'!R29</f>
        <v>721439</v>
      </c>
      <c r="R31" s="44">
        <v>773191</v>
      </c>
      <c r="S31" s="44">
        <v>773191</v>
      </c>
      <c r="T31" s="44">
        <v>766128</v>
      </c>
      <c r="U31" s="46">
        <v>929559</v>
      </c>
      <c r="V31" s="84">
        <v>29765</v>
      </c>
      <c r="W31" s="84">
        <v>26494</v>
      </c>
      <c r="X31" s="84">
        <v>27751</v>
      </c>
      <c r="Y31" s="84">
        <v>31660</v>
      </c>
      <c r="Z31" s="84">
        <v>34501</v>
      </c>
      <c r="AA31" s="84">
        <v>34003</v>
      </c>
      <c r="AB31" s="84">
        <v>25247</v>
      </c>
      <c r="AC31" s="84">
        <v>22977</v>
      </c>
      <c r="AD31" s="84">
        <v>25636</v>
      </c>
      <c r="AE31" s="84">
        <v>28603</v>
      </c>
      <c r="AF31" s="92">
        <v>30692</v>
      </c>
      <c r="AG31" s="53">
        <v>37559</v>
      </c>
      <c r="AH31" s="53">
        <v>38762</v>
      </c>
      <c r="AI31" s="53">
        <v>47025</v>
      </c>
      <c r="AJ31" s="53">
        <f>+'[1]2014'!D29</f>
        <v>57713</v>
      </c>
      <c r="AK31" s="53">
        <v>62074</v>
      </c>
      <c r="AL31" s="81">
        <v>62074</v>
      </c>
      <c r="AM31" s="81">
        <v>56741</v>
      </c>
      <c r="AN31" s="56">
        <v>73373</v>
      </c>
      <c r="AO31" s="84">
        <v>30346</v>
      </c>
      <c r="AP31" s="84">
        <v>23042</v>
      </c>
      <c r="AQ31" s="84">
        <v>22979</v>
      </c>
      <c r="AR31" s="84">
        <v>25692</v>
      </c>
      <c r="AS31" s="84">
        <v>27937</v>
      </c>
      <c r="AT31" s="84">
        <v>25211</v>
      </c>
      <c r="AU31" s="84">
        <v>20876</v>
      </c>
      <c r="AV31" s="84">
        <v>20000</v>
      </c>
      <c r="AW31" s="84">
        <v>24334</v>
      </c>
      <c r="AX31" s="84">
        <v>27774</v>
      </c>
      <c r="AY31" s="92">
        <v>31002</v>
      </c>
      <c r="AZ31" s="92">
        <v>35339</v>
      </c>
      <c r="BA31" s="92">
        <v>38921</v>
      </c>
      <c r="BB31" s="92">
        <v>44348</v>
      </c>
      <c r="BC31" s="92">
        <f>+'[1]2014'!E29</f>
        <v>48778</v>
      </c>
      <c r="BD31" s="92">
        <f>+'[1]2015'!E29</f>
        <v>51609</v>
      </c>
      <c r="BE31" s="93">
        <v>51609</v>
      </c>
      <c r="BF31" s="2">
        <v>52114</v>
      </c>
      <c r="BG31" s="56">
        <v>60265</v>
      </c>
      <c r="BH31" s="84">
        <v>40699</v>
      </c>
      <c r="BI31" s="84">
        <v>28333</v>
      </c>
      <c r="BJ31" s="84">
        <v>28670</v>
      </c>
      <c r="BK31" s="84">
        <v>31649</v>
      </c>
      <c r="BL31" s="84">
        <v>34216</v>
      </c>
      <c r="BM31" s="84">
        <v>37361</v>
      </c>
      <c r="BN31" s="84">
        <v>33930</v>
      </c>
      <c r="BO31" s="84">
        <v>33923</v>
      </c>
      <c r="BP31" s="84">
        <v>34684</v>
      </c>
      <c r="BQ31" s="94">
        <v>34840</v>
      </c>
      <c r="BR31" s="102">
        <v>35915</v>
      </c>
      <c r="BS31" s="129">
        <v>39384</v>
      </c>
      <c r="BT31" s="96">
        <v>45025</v>
      </c>
      <c r="BU31" s="97">
        <v>53041</v>
      </c>
      <c r="BV31" s="97">
        <f>+'[1]2014'!F29</f>
        <v>61196</v>
      </c>
      <c r="BW31" s="97">
        <f>+'[1]2015'!F29</f>
        <v>66975</v>
      </c>
      <c r="BX31" s="97">
        <v>66975</v>
      </c>
      <c r="BY31" s="97">
        <v>66967</v>
      </c>
      <c r="BZ31" s="98">
        <v>77927</v>
      </c>
      <c r="CA31" s="99">
        <v>41688</v>
      </c>
      <c r="CB31" s="99">
        <v>29565</v>
      </c>
      <c r="CC31" s="99">
        <v>30456</v>
      </c>
      <c r="CD31" s="99">
        <v>34538</v>
      </c>
      <c r="CE31" s="99">
        <v>36268</v>
      </c>
      <c r="CF31" s="99">
        <v>37370</v>
      </c>
      <c r="CG31" s="99">
        <v>36157</v>
      </c>
      <c r="CH31" s="99">
        <v>38672</v>
      </c>
      <c r="CI31" s="99">
        <v>45354</v>
      </c>
      <c r="CJ31" s="99">
        <v>52062</v>
      </c>
      <c r="CK31" s="102">
        <v>54016</v>
      </c>
      <c r="CL31" s="94">
        <v>58988</v>
      </c>
      <c r="CM31" s="96">
        <v>64305</v>
      </c>
      <c r="CN31" s="97">
        <v>69255</v>
      </c>
      <c r="CO31" s="97">
        <f>+'[1]2014'!G29</f>
        <v>78501</v>
      </c>
      <c r="CP31" s="97">
        <f>+'[1]2015'!G29</f>
        <v>81907</v>
      </c>
      <c r="CQ31" s="97">
        <v>81907</v>
      </c>
      <c r="CR31" s="97">
        <v>76538</v>
      </c>
      <c r="CS31" s="101">
        <v>92327</v>
      </c>
      <c r="CT31" s="99">
        <v>29604</v>
      </c>
      <c r="CU31" s="99">
        <v>26276</v>
      </c>
      <c r="CV31" s="99">
        <v>26718</v>
      </c>
      <c r="CW31" s="99">
        <v>28238</v>
      </c>
      <c r="CX31" s="99">
        <v>29873</v>
      </c>
      <c r="CY31" s="99">
        <v>34435</v>
      </c>
      <c r="CZ31" s="99">
        <v>29997</v>
      </c>
      <c r="DA31" s="99">
        <v>28649</v>
      </c>
      <c r="DB31" s="99">
        <v>29348</v>
      </c>
      <c r="DC31" s="99">
        <v>30786</v>
      </c>
      <c r="DD31" s="102">
        <v>32597</v>
      </c>
      <c r="DE31" s="94">
        <v>37521</v>
      </c>
      <c r="DF31" s="96">
        <v>42308</v>
      </c>
      <c r="DG31" s="97">
        <v>50273</v>
      </c>
      <c r="DH31" s="97">
        <f>+'[1]2014'!H29</f>
        <v>56916</v>
      </c>
      <c r="DI31" s="97">
        <f>+'[1]2015'!H29</f>
        <v>61613</v>
      </c>
      <c r="DJ31" s="97">
        <v>61613</v>
      </c>
      <c r="DK31" s="97">
        <v>63808</v>
      </c>
      <c r="DL31" s="103">
        <v>76170</v>
      </c>
      <c r="DM31" s="99">
        <v>30481</v>
      </c>
      <c r="DN31" s="99">
        <v>26632</v>
      </c>
      <c r="DO31" s="99">
        <v>28471</v>
      </c>
      <c r="DP31" s="99">
        <v>27816</v>
      </c>
      <c r="DQ31" s="99">
        <v>27462</v>
      </c>
      <c r="DR31" s="99">
        <v>27009</v>
      </c>
      <c r="DS31" s="99">
        <v>22036</v>
      </c>
      <c r="DT31" s="99">
        <v>20266</v>
      </c>
      <c r="DU31" s="99">
        <v>24132</v>
      </c>
      <c r="DV31" s="99">
        <v>27018</v>
      </c>
      <c r="DW31" s="102">
        <v>28195</v>
      </c>
      <c r="DX31" s="94">
        <v>30402</v>
      </c>
      <c r="DY31" s="96">
        <v>36035</v>
      </c>
      <c r="DZ31" s="97">
        <v>41514</v>
      </c>
      <c r="EA31" s="97">
        <f>+'[1]2014'!I29</f>
        <v>47340</v>
      </c>
      <c r="EB31" s="97">
        <f>+'[1]2015'!I29</f>
        <v>50287</v>
      </c>
      <c r="EC31" s="97">
        <v>50287</v>
      </c>
      <c r="ED31" s="97">
        <v>53545</v>
      </c>
      <c r="EE31" s="103">
        <v>69963</v>
      </c>
      <c r="EF31" s="99">
        <v>36416</v>
      </c>
      <c r="EG31" s="99">
        <v>29575</v>
      </c>
      <c r="EH31" s="99">
        <v>28484</v>
      </c>
      <c r="EI31" s="99">
        <v>30975</v>
      </c>
      <c r="EJ31" s="99">
        <v>32161</v>
      </c>
      <c r="EK31" s="99">
        <v>25303</v>
      </c>
      <c r="EL31" s="99">
        <v>17873</v>
      </c>
      <c r="EM31" s="99">
        <v>16854</v>
      </c>
      <c r="EN31" s="99">
        <v>20444</v>
      </c>
      <c r="EO31" s="99">
        <v>25056</v>
      </c>
      <c r="EP31" s="102">
        <v>28685</v>
      </c>
      <c r="EQ31" s="94">
        <v>33373</v>
      </c>
      <c r="ER31" s="96">
        <v>36681</v>
      </c>
      <c r="ES31" s="97">
        <v>40798</v>
      </c>
      <c r="ET31" s="97">
        <f>+'[1]2014'!J29</f>
        <v>48014</v>
      </c>
      <c r="EU31" s="97">
        <f>+'[1]2015'!J29</f>
        <v>54381</v>
      </c>
      <c r="EV31" s="97">
        <v>54381</v>
      </c>
      <c r="EW31" s="97">
        <v>53474</v>
      </c>
      <c r="EX31" s="103">
        <v>67577</v>
      </c>
      <c r="EY31" s="99">
        <v>25994</v>
      </c>
      <c r="EZ31" s="99">
        <v>26030</v>
      </c>
      <c r="FA31" s="99">
        <v>26547</v>
      </c>
      <c r="FB31" s="99">
        <v>28338</v>
      </c>
      <c r="FC31" s="99">
        <v>30386</v>
      </c>
      <c r="FD31" s="99">
        <v>25249</v>
      </c>
      <c r="FE31" s="99">
        <v>17999</v>
      </c>
      <c r="FF31" s="99">
        <v>16697</v>
      </c>
      <c r="FG31" s="99">
        <v>20712</v>
      </c>
      <c r="FH31" s="99">
        <v>25218</v>
      </c>
      <c r="FI31" s="102">
        <v>26613</v>
      </c>
      <c r="FJ31" s="94">
        <v>29435</v>
      </c>
      <c r="FK31" s="96">
        <v>34411</v>
      </c>
      <c r="FL31" s="97">
        <v>41258</v>
      </c>
      <c r="FM31" s="97">
        <f>+'[1]2014'!K29</f>
        <v>49902</v>
      </c>
      <c r="FN31" s="97">
        <f>+'[1]2015'!K29</f>
        <v>56729</v>
      </c>
      <c r="FO31" s="97">
        <v>56729</v>
      </c>
      <c r="FP31" s="97">
        <v>59806</v>
      </c>
      <c r="FQ31" s="97">
        <v>75025</v>
      </c>
      <c r="FR31" s="99">
        <v>36736</v>
      </c>
      <c r="FS31" s="99">
        <v>27084</v>
      </c>
      <c r="FT31" s="99">
        <v>23841</v>
      </c>
      <c r="FU31" s="99">
        <v>24408</v>
      </c>
      <c r="FV31" s="99">
        <v>27600</v>
      </c>
      <c r="FW31" s="99">
        <v>30492</v>
      </c>
      <c r="FX31" s="99">
        <v>27842</v>
      </c>
      <c r="FY31" s="99">
        <v>25948</v>
      </c>
      <c r="FZ31" s="99">
        <v>31666</v>
      </c>
      <c r="GA31" s="99">
        <v>36276</v>
      </c>
      <c r="GB31" s="102">
        <v>37581</v>
      </c>
      <c r="GC31" s="94">
        <v>38573</v>
      </c>
      <c r="GD31" s="96">
        <v>41672</v>
      </c>
      <c r="GE31" s="97">
        <v>45399</v>
      </c>
      <c r="GF31" s="97">
        <f>+'[1]2014'!L29</f>
        <v>50284</v>
      </c>
      <c r="GG31" s="97">
        <f>+'[1]2015'!L29</f>
        <v>52950</v>
      </c>
      <c r="GH31" s="97">
        <v>52950</v>
      </c>
      <c r="GI31" s="97">
        <v>50520</v>
      </c>
      <c r="GJ31" s="98">
        <v>59068</v>
      </c>
      <c r="GK31" s="99">
        <v>48127</v>
      </c>
      <c r="GL31" s="99">
        <v>35456</v>
      </c>
      <c r="GM31" s="99">
        <v>35678</v>
      </c>
      <c r="GN31" s="99">
        <v>39600</v>
      </c>
      <c r="GO31" s="99">
        <v>48075</v>
      </c>
      <c r="GP31" s="99">
        <v>53879</v>
      </c>
      <c r="GQ31" s="99">
        <v>54123</v>
      </c>
      <c r="GR31" s="99">
        <v>54419</v>
      </c>
      <c r="GS31" s="99">
        <v>64582</v>
      </c>
      <c r="GT31" s="99">
        <v>74934</v>
      </c>
      <c r="GU31" s="102">
        <v>71068</v>
      </c>
      <c r="GV31" s="94">
        <v>68466</v>
      </c>
      <c r="GW31" s="96">
        <v>77875</v>
      </c>
      <c r="GX31" s="97">
        <v>81083</v>
      </c>
      <c r="GY31" s="97">
        <f>+'[1]2014'!M29</f>
        <v>87943</v>
      </c>
      <c r="GZ31" s="97">
        <f>+'[1]2015'!M29</f>
        <v>85296</v>
      </c>
      <c r="HA31" s="97">
        <v>85296</v>
      </c>
      <c r="HB31" s="97">
        <v>83741</v>
      </c>
      <c r="HC31" s="98">
        <v>98260</v>
      </c>
      <c r="HD31" s="99">
        <v>31148</v>
      </c>
      <c r="HE31" s="99">
        <v>20454</v>
      </c>
      <c r="HF31" s="99">
        <v>18927</v>
      </c>
      <c r="HG31" s="99">
        <v>20568</v>
      </c>
      <c r="HH31" s="99">
        <v>24707</v>
      </c>
      <c r="HI31" s="99">
        <v>27835</v>
      </c>
      <c r="HJ31" s="99">
        <v>23526</v>
      </c>
      <c r="HK31" s="99">
        <v>22676</v>
      </c>
      <c r="HL31" s="99">
        <v>28237</v>
      </c>
      <c r="HM31" s="99">
        <v>33514</v>
      </c>
      <c r="HN31" s="102">
        <v>32712</v>
      </c>
      <c r="HO31" s="94">
        <v>32828</v>
      </c>
      <c r="HP31" s="96">
        <v>37806</v>
      </c>
      <c r="HQ31" s="97">
        <v>41847</v>
      </c>
      <c r="HR31" s="97">
        <f>+'[1]2014'!N29</f>
        <v>47848</v>
      </c>
      <c r="HS31" s="97">
        <f>+'[1]2015'!N29</f>
        <v>50247</v>
      </c>
      <c r="HT31" s="97">
        <v>50247</v>
      </c>
      <c r="HU31" s="97">
        <v>44399</v>
      </c>
      <c r="HV31" s="105">
        <v>56679</v>
      </c>
      <c r="HW31" s="99">
        <v>34432</v>
      </c>
      <c r="HX31" s="99">
        <v>29078</v>
      </c>
      <c r="HY31" s="99">
        <v>23087</v>
      </c>
      <c r="HZ31" s="99">
        <v>23394</v>
      </c>
      <c r="IA31" s="99">
        <v>25549</v>
      </c>
      <c r="IB31" s="99">
        <v>26080</v>
      </c>
      <c r="IC31" s="99">
        <v>17083</v>
      </c>
      <c r="ID31" s="99">
        <v>15506</v>
      </c>
      <c r="IE31" s="99">
        <v>17271</v>
      </c>
      <c r="IF31" s="99">
        <v>21674</v>
      </c>
      <c r="IG31" s="102">
        <v>24285</v>
      </c>
      <c r="IH31" s="94">
        <v>28027</v>
      </c>
      <c r="II31" s="96">
        <v>29879</v>
      </c>
      <c r="IJ31" s="97">
        <v>31493</v>
      </c>
      <c r="IK31" s="97">
        <f>+'[1]2014'!O29</f>
        <v>38568</v>
      </c>
      <c r="IL31" s="97">
        <f>+'[1]2015'!O29</f>
        <v>45513</v>
      </c>
      <c r="IM31" s="97">
        <v>45513</v>
      </c>
      <c r="IN31" s="97">
        <v>47456</v>
      </c>
      <c r="IO31" s="98">
        <v>56221</v>
      </c>
      <c r="IP31" s="99">
        <v>28790</v>
      </c>
      <c r="IQ31" s="99">
        <v>25952</v>
      </c>
      <c r="IR31" s="99">
        <v>24755</v>
      </c>
      <c r="IS31" s="99">
        <v>27383</v>
      </c>
      <c r="IT31" s="99">
        <v>27815</v>
      </c>
      <c r="IU31" s="99">
        <v>18901</v>
      </c>
      <c r="IV31" s="99">
        <v>10191</v>
      </c>
      <c r="IW31" s="99">
        <v>10980</v>
      </c>
      <c r="IX31" s="99">
        <v>15588</v>
      </c>
      <c r="IY31" s="99">
        <v>21357</v>
      </c>
      <c r="IZ31" s="102">
        <v>23247</v>
      </c>
      <c r="JA31" s="94">
        <v>25986</v>
      </c>
      <c r="JB31" s="152">
        <v>30112</v>
      </c>
      <c r="JC31" s="153">
        <v>32980</v>
      </c>
      <c r="JD31" s="97">
        <f>+'[1]2014'!P29</f>
        <v>37514</v>
      </c>
      <c r="JE31" s="97">
        <f>+'[1]2015'!P29</f>
        <v>42380</v>
      </c>
      <c r="JF31" s="97">
        <v>42380</v>
      </c>
      <c r="JG31" s="97">
        <v>45861</v>
      </c>
      <c r="JH31" s="98">
        <v>53347</v>
      </c>
      <c r="JI31" s="99">
        <v>4532</v>
      </c>
      <c r="JJ31" s="99">
        <v>3625</v>
      </c>
      <c r="JK31" s="99">
        <v>1520</v>
      </c>
      <c r="JL31" s="99">
        <v>2070</v>
      </c>
      <c r="JM31" s="99">
        <v>2872</v>
      </c>
      <c r="JN31" s="99">
        <v>4423</v>
      </c>
      <c r="JO31" s="99">
        <v>3880</v>
      </c>
      <c r="JP31" s="99">
        <v>4517</v>
      </c>
      <c r="JQ31" s="99">
        <v>5572</v>
      </c>
      <c r="JR31" s="99">
        <v>7961</v>
      </c>
      <c r="JS31" s="102">
        <v>8157</v>
      </c>
      <c r="JT31" s="94">
        <v>9134</v>
      </c>
      <c r="JU31" s="152">
        <v>10051</v>
      </c>
      <c r="JV31" s="153">
        <v>10369</v>
      </c>
      <c r="JW31" s="107">
        <f>+'[1]2014'!Q29</f>
        <v>10922</v>
      </c>
      <c r="JX31" s="107">
        <f>+'[1]2015'!Q29</f>
        <v>11230</v>
      </c>
      <c r="JY31" s="107">
        <v>11230</v>
      </c>
      <c r="JZ31" s="2">
        <v>11158</v>
      </c>
      <c r="KA31" s="56">
        <v>13357</v>
      </c>
    </row>
    <row r="32" spans="1:287" ht="18.75" customHeight="1" x14ac:dyDescent="0.2">
      <c r="A32" s="39" t="s">
        <v>44</v>
      </c>
      <c r="B32" s="40" t="s">
        <v>18</v>
      </c>
      <c r="C32" s="80">
        <f t="shared" si="28"/>
        <v>261351</v>
      </c>
      <c r="D32" s="80">
        <f t="shared" si="28"/>
        <v>209613</v>
      </c>
      <c r="E32" s="80">
        <f t="shared" si="28"/>
        <v>229482</v>
      </c>
      <c r="F32" s="80">
        <f t="shared" si="28"/>
        <v>299546</v>
      </c>
      <c r="G32" s="80">
        <f t="shared" si="28"/>
        <v>326838</v>
      </c>
      <c r="H32" s="80">
        <f t="shared" si="28"/>
        <v>279612</v>
      </c>
      <c r="I32" s="80">
        <f>+AB32+AU32+BN32+CG32+CZ32+DS32+EL32+FE32+FX32+GQ32+HJ32+IC32+IV32+JO32</f>
        <v>122937</v>
      </c>
      <c r="J32" s="80">
        <f t="shared" si="29"/>
        <v>265112</v>
      </c>
      <c r="K32" s="80">
        <v>285144</v>
      </c>
      <c r="L32" s="80">
        <f>+AD32+AV32+BO32+CY32+CG32+DQ32+EI32+FA32+FS32+GK32+GU32+HM32+IE32+IW32</f>
        <v>275019</v>
      </c>
      <c r="M32" s="81">
        <f t="shared" si="31"/>
        <v>281584</v>
      </c>
      <c r="N32" s="81">
        <v>393610</v>
      </c>
      <c r="O32" s="81">
        <v>402258</v>
      </c>
      <c r="P32" s="44">
        <v>500263</v>
      </c>
      <c r="Q32" s="44">
        <f>+'[1]2014'!R30</f>
        <v>543522</v>
      </c>
      <c r="R32" s="44">
        <v>571549</v>
      </c>
      <c r="S32" s="44">
        <v>516303</v>
      </c>
      <c r="T32" s="44">
        <v>655314</v>
      </c>
      <c r="U32" s="46">
        <v>659716</v>
      </c>
      <c r="V32" s="84">
        <v>21864</v>
      </c>
      <c r="W32" s="84">
        <v>16974</v>
      </c>
      <c r="X32" s="84">
        <v>21186</v>
      </c>
      <c r="Y32" s="84">
        <v>25371</v>
      </c>
      <c r="Z32" s="84">
        <v>27410</v>
      </c>
      <c r="AA32" s="84">
        <v>26280</v>
      </c>
      <c r="AB32" s="84">
        <v>7626</v>
      </c>
      <c r="AC32" s="84">
        <v>17604</v>
      </c>
      <c r="AD32" s="84">
        <v>18146</v>
      </c>
      <c r="AE32" s="84">
        <v>22047</v>
      </c>
      <c r="AF32" s="92">
        <v>19672</v>
      </c>
      <c r="AG32" s="53">
        <v>32902</v>
      </c>
      <c r="AH32" s="53">
        <v>33204</v>
      </c>
      <c r="AI32" s="53">
        <v>41023</v>
      </c>
      <c r="AJ32" s="53">
        <f>+'[1]2014'!D30</f>
        <v>46856</v>
      </c>
      <c r="AK32" s="53">
        <v>56080</v>
      </c>
      <c r="AL32" s="81">
        <v>39252</v>
      </c>
      <c r="AM32" s="81">
        <v>52288</v>
      </c>
      <c r="AN32" s="56">
        <v>51199</v>
      </c>
      <c r="AO32" s="84">
        <v>24778</v>
      </c>
      <c r="AP32" s="84">
        <v>16161</v>
      </c>
      <c r="AQ32" s="84">
        <v>19962</v>
      </c>
      <c r="AR32" s="84">
        <v>24288</v>
      </c>
      <c r="AS32" s="84">
        <v>24411</v>
      </c>
      <c r="AT32" s="84">
        <v>17864</v>
      </c>
      <c r="AU32" s="84">
        <v>8089</v>
      </c>
      <c r="AV32" s="84">
        <v>17248</v>
      </c>
      <c r="AW32" s="84">
        <v>19912</v>
      </c>
      <c r="AX32" s="84">
        <v>24595</v>
      </c>
      <c r="AY32" s="92">
        <v>25871</v>
      </c>
      <c r="AZ32" s="92">
        <v>32753</v>
      </c>
      <c r="BA32" s="92">
        <v>34876</v>
      </c>
      <c r="BB32" s="92">
        <v>37283</v>
      </c>
      <c r="BC32" s="92">
        <f>+'[1]2014'!E30</f>
        <v>44107</v>
      </c>
      <c r="BD32" s="92">
        <f>+'[1]2015'!E30</f>
        <v>47663</v>
      </c>
      <c r="BE32" s="93">
        <v>41903</v>
      </c>
      <c r="BF32" s="2">
        <v>52286</v>
      </c>
      <c r="BG32" s="56">
        <v>55231</v>
      </c>
      <c r="BH32" s="84">
        <v>29897</v>
      </c>
      <c r="BI32" s="84">
        <v>17732</v>
      </c>
      <c r="BJ32" s="84">
        <v>22101</v>
      </c>
      <c r="BK32" s="84">
        <v>25587</v>
      </c>
      <c r="BL32" s="84">
        <v>28769</v>
      </c>
      <c r="BM32" s="84">
        <v>29939</v>
      </c>
      <c r="BN32" s="84">
        <v>13585</v>
      </c>
      <c r="BO32" s="84">
        <v>29274</v>
      </c>
      <c r="BP32" s="84">
        <v>23722</v>
      </c>
      <c r="BQ32" s="94">
        <v>23178</v>
      </c>
      <c r="BR32" s="102">
        <v>24795</v>
      </c>
      <c r="BS32" s="129">
        <v>30848</v>
      </c>
      <c r="BT32" s="154">
        <v>32398</v>
      </c>
      <c r="BU32" s="155">
        <v>43746</v>
      </c>
      <c r="BV32" s="97">
        <f>+'[1]2014'!F30</f>
        <v>51730</v>
      </c>
      <c r="BW32" s="97">
        <f>+'[1]2015'!F30</f>
        <v>57831</v>
      </c>
      <c r="BX32" s="97">
        <v>49088</v>
      </c>
      <c r="BY32" s="97">
        <v>61720</v>
      </c>
      <c r="BZ32" s="98">
        <v>55805</v>
      </c>
      <c r="CA32" s="99">
        <v>33350</v>
      </c>
      <c r="CB32" s="99">
        <v>17892</v>
      </c>
      <c r="CC32" s="99">
        <v>22346</v>
      </c>
      <c r="CD32" s="99">
        <v>28093</v>
      </c>
      <c r="CE32" s="99">
        <v>27208</v>
      </c>
      <c r="CF32" s="99">
        <v>24891</v>
      </c>
      <c r="CG32" s="99">
        <v>22201</v>
      </c>
      <c r="CH32" s="99">
        <v>29197</v>
      </c>
      <c r="CI32" s="99">
        <v>31358</v>
      </c>
      <c r="CJ32" s="99">
        <v>38489</v>
      </c>
      <c r="CK32" s="102">
        <v>40564</v>
      </c>
      <c r="CL32" s="94">
        <v>43845</v>
      </c>
      <c r="CM32" s="154">
        <v>26687</v>
      </c>
      <c r="CN32" s="155">
        <v>53473</v>
      </c>
      <c r="CO32" s="97">
        <f>+'[1]2014'!G30</f>
        <v>56878</v>
      </c>
      <c r="CP32" s="97">
        <f>+'[1]2015'!G30</f>
        <v>61433</v>
      </c>
      <c r="CQ32" s="97">
        <v>47866</v>
      </c>
      <c r="CR32" s="97">
        <v>57611</v>
      </c>
      <c r="CS32" s="101">
        <v>62197</v>
      </c>
      <c r="CT32" s="99">
        <v>20734</v>
      </c>
      <c r="CU32" s="99">
        <v>18775</v>
      </c>
      <c r="CV32" s="99">
        <v>20665</v>
      </c>
      <c r="CW32" s="99">
        <v>23599</v>
      </c>
      <c r="CX32" s="99">
        <v>23926</v>
      </c>
      <c r="CY32" s="99">
        <v>28699</v>
      </c>
      <c r="CZ32" s="99">
        <v>23567</v>
      </c>
      <c r="DA32" s="99">
        <v>22078</v>
      </c>
      <c r="DB32" s="99">
        <v>18687</v>
      </c>
      <c r="DC32" s="99">
        <v>22190</v>
      </c>
      <c r="DD32" s="102">
        <v>24024</v>
      </c>
      <c r="DE32" s="94">
        <v>28590</v>
      </c>
      <c r="DF32" s="154">
        <v>27848</v>
      </c>
      <c r="DG32" s="155">
        <v>37916</v>
      </c>
      <c r="DH32" s="97">
        <f>+'[1]2014'!H30</f>
        <v>42130</v>
      </c>
      <c r="DI32" s="97">
        <f>+'[1]2015'!H30</f>
        <v>47346</v>
      </c>
      <c r="DJ32" s="97">
        <v>48333</v>
      </c>
      <c r="DK32" s="97">
        <v>55518</v>
      </c>
      <c r="DL32" s="103">
        <v>58738</v>
      </c>
      <c r="DM32" s="99">
        <v>13495</v>
      </c>
      <c r="DN32" s="99">
        <v>16127</v>
      </c>
      <c r="DO32" s="99">
        <v>19625</v>
      </c>
      <c r="DP32" s="99">
        <v>15047</v>
      </c>
      <c r="DQ32" s="99">
        <v>24386</v>
      </c>
      <c r="DR32" s="99">
        <v>13516</v>
      </c>
      <c r="DS32" s="99">
        <v>4784</v>
      </c>
      <c r="DT32" s="99">
        <v>16776</v>
      </c>
      <c r="DU32" s="99">
        <v>15494</v>
      </c>
      <c r="DV32" s="99">
        <v>21881</v>
      </c>
      <c r="DW32" s="102">
        <v>15118</v>
      </c>
      <c r="DX32" s="94">
        <v>23477</v>
      </c>
      <c r="DY32" s="154">
        <v>36648</v>
      </c>
      <c r="DZ32" s="155">
        <v>31358</v>
      </c>
      <c r="EA32" s="97">
        <f>+'[1]2014'!I30</f>
        <v>30480</v>
      </c>
      <c r="EB32" s="97">
        <f>+'[1]2015'!I30</f>
        <v>24267</v>
      </c>
      <c r="EC32" s="97">
        <v>39668</v>
      </c>
      <c r="ED32" s="97">
        <v>46076</v>
      </c>
      <c r="EE32" s="103">
        <v>48517</v>
      </c>
      <c r="EF32" s="99">
        <v>25807</v>
      </c>
      <c r="EG32" s="99">
        <v>16593</v>
      </c>
      <c r="EH32" s="99">
        <v>18386</v>
      </c>
      <c r="EI32" s="99">
        <v>23847</v>
      </c>
      <c r="EJ32" s="99">
        <v>23944</v>
      </c>
      <c r="EK32" s="99">
        <v>12686</v>
      </c>
      <c r="EL32" s="99">
        <v>5753</v>
      </c>
      <c r="EM32" s="99">
        <v>12450</v>
      </c>
      <c r="EN32" s="99">
        <v>15426</v>
      </c>
      <c r="EO32" s="99">
        <v>19600</v>
      </c>
      <c r="EP32" s="102">
        <v>21379</v>
      </c>
      <c r="EQ32" s="94">
        <v>24485</v>
      </c>
      <c r="ER32" s="154">
        <v>44759</v>
      </c>
      <c r="ES32" s="155">
        <v>35020</v>
      </c>
      <c r="ET32" s="97">
        <f>+'[1]2014'!J30</f>
        <v>36901</v>
      </c>
      <c r="EU32" s="97">
        <f>+'[1]2015'!J30</f>
        <v>43915</v>
      </c>
      <c r="EV32" s="97">
        <v>32620</v>
      </c>
      <c r="EW32" s="97">
        <v>43654</v>
      </c>
      <c r="EX32" s="103">
        <v>51858</v>
      </c>
      <c r="EY32" s="99">
        <v>16772</v>
      </c>
      <c r="EZ32" s="99">
        <v>18672</v>
      </c>
      <c r="FA32" s="99">
        <v>17148</v>
      </c>
      <c r="FB32" s="99">
        <v>21154</v>
      </c>
      <c r="FC32" s="99">
        <v>24658</v>
      </c>
      <c r="FD32" s="99">
        <v>15677</v>
      </c>
      <c r="FE32" s="99">
        <v>3394</v>
      </c>
      <c r="FF32" s="99">
        <v>13856</v>
      </c>
      <c r="FG32" s="99">
        <v>16456</v>
      </c>
      <c r="FH32" s="99">
        <v>20664</v>
      </c>
      <c r="FI32" s="102">
        <v>18043</v>
      </c>
      <c r="FJ32" s="94">
        <v>25321</v>
      </c>
      <c r="FK32" s="154">
        <v>28242</v>
      </c>
      <c r="FL32" s="155">
        <v>34532</v>
      </c>
      <c r="FM32" s="97">
        <f>+'[1]2014'!K30</f>
        <v>40074</v>
      </c>
      <c r="FN32" s="97">
        <f>+'[1]2015'!K30</f>
        <v>44080</v>
      </c>
      <c r="FO32" s="97">
        <v>40887</v>
      </c>
      <c r="FP32" s="97">
        <v>53695</v>
      </c>
      <c r="FQ32" s="97">
        <v>54096</v>
      </c>
      <c r="FR32" s="99">
        <v>15179</v>
      </c>
      <c r="FS32" s="99">
        <v>14479</v>
      </c>
      <c r="FT32" s="99">
        <v>10372</v>
      </c>
      <c r="FU32" s="99">
        <v>19864</v>
      </c>
      <c r="FV32" s="99">
        <v>21300</v>
      </c>
      <c r="FW32" s="99">
        <v>22670</v>
      </c>
      <c r="FX32" s="99">
        <v>6394</v>
      </c>
      <c r="FY32" s="99">
        <v>21620</v>
      </c>
      <c r="FZ32" s="99">
        <v>25012</v>
      </c>
      <c r="GA32" s="99">
        <v>28742</v>
      </c>
      <c r="GB32" s="102">
        <v>20999</v>
      </c>
      <c r="GC32" s="94">
        <v>28468</v>
      </c>
      <c r="GD32" s="154">
        <v>42195</v>
      </c>
      <c r="GE32" s="155">
        <v>36286</v>
      </c>
      <c r="GF32" s="97">
        <f>+'[1]2014'!L30</f>
        <v>34548</v>
      </c>
      <c r="GG32" s="97">
        <f>+'[1]2015'!L30</f>
        <v>35691</v>
      </c>
      <c r="GH32" s="97">
        <v>33075</v>
      </c>
      <c r="GI32" s="97">
        <v>40925</v>
      </c>
      <c r="GJ32" s="98">
        <v>39515</v>
      </c>
      <c r="GK32" s="99">
        <v>10816</v>
      </c>
      <c r="GL32" s="99">
        <v>12223</v>
      </c>
      <c r="GM32" s="99">
        <v>21445</v>
      </c>
      <c r="GN32" s="99">
        <v>31729</v>
      </c>
      <c r="GO32" s="99">
        <v>34775</v>
      </c>
      <c r="GP32" s="99">
        <v>32223</v>
      </c>
      <c r="GQ32" s="99">
        <v>16249</v>
      </c>
      <c r="GR32" s="99">
        <v>42308</v>
      </c>
      <c r="GS32" s="99">
        <v>44909</v>
      </c>
      <c r="GT32" s="99">
        <v>55636</v>
      </c>
      <c r="GU32" s="102">
        <v>18669</v>
      </c>
      <c r="GV32" s="94">
        <v>53791</v>
      </c>
      <c r="GW32" s="154">
        <v>6617</v>
      </c>
      <c r="GX32" s="155">
        <v>56614</v>
      </c>
      <c r="GY32" s="97">
        <f>+'[1]2014'!M30</f>
        <v>61089</v>
      </c>
      <c r="GZ32" s="97">
        <f>+'[1]2015'!M30</f>
        <v>45517</v>
      </c>
      <c r="HA32" s="97">
        <v>46120</v>
      </c>
      <c r="HB32" s="97">
        <v>65207</v>
      </c>
      <c r="HC32" s="98">
        <v>51959</v>
      </c>
      <c r="HD32" s="99">
        <v>9176</v>
      </c>
      <c r="HE32" s="99">
        <v>8352</v>
      </c>
      <c r="HF32" s="99">
        <v>10981</v>
      </c>
      <c r="HG32" s="99">
        <v>17086</v>
      </c>
      <c r="HH32" s="99">
        <v>20284</v>
      </c>
      <c r="HI32" s="99">
        <v>18494</v>
      </c>
      <c r="HJ32" s="99">
        <v>4065</v>
      </c>
      <c r="HK32" s="99">
        <v>19573</v>
      </c>
      <c r="HL32" s="99">
        <v>22988</v>
      </c>
      <c r="HM32" s="99">
        <v>25962</v>
      </c>
      <c r="HN32" s="102">
        <v>11838</v>
      </c>
      <c r="HO32" s="94">
        <v>24673</v>
      </c>
      <c r="HP32" s="154">
        <v>22565</v>
      </c>
      <c r="HQ32" s="155">
        <v>32276</v>
      </c>
      <c r="HR32" s="97">
        <f>+'[1]2014'!N30</f>
        <v>29155</v>
      </c>
      <c r="HS32" s="97">
        <f>+'[1]2015'!N30</f>
        <v>28378</v>
      </c>
      <c r="HT32" s="97">
        <v>24898</v>
      </c>
      <c r="HU32" s="97">
        <v>35931</v>
      </c>
      <c r="HV32" s="105">
        <v>38070</v>
      </c>
      <c r="HW32" s="99">
        <v>18801</v>
      </c>
      <c r="HX32" s="99">
        <v>18160</v>
      </c>
      <c r="HY32" s="99">
        <v>9559</v>
      </c>
      <c r="HZ32" s="99">
        <v>20241</v>
      </c>
      <c r="IA32" s="99">
        <v>22188</v>
      </c>
      <c r="IB32" s="99">
        <v>17124</v>
      </c>
      <c r="IC32" s="99">
        <v>2881</v>
      </c>
      <c r="ID32" s="99">
        <v>11294</v>
      </c>
      <c r="IE32" s="99">
        <v>15988</v>
      </c>
      <c r="IF32" s="99">
        <v>17514</v>
      </c>
      <c r="IG32" s="102">
        <v>22683</v>
      </c>
      <c r="IH32" s="94">
        <v>22183</v>
      </c>
      <c r="II32" s="154">
        <v>18474</v>
      </c>
      <c r="IJ32" s="155">
        <v>26407</v>
      </c>
      <c r="IK32" s="97">
        <f>+'[1]2014'!O30</f>
        <v>30240</v>
      </c>
      <c r="IL32" s="97">
        <f>+'[1]2015'!O30</f>
        <v>39139</v>
      </c>
      <c r="IM32" s="97">
        <v>30611</v>
      </c>
      <c r="IN32" s="97">
        <v>43064</v>
      </c>
      <c r="IO32" s="98">
        <v>45340</v>
      </c>
      <c r="IP32" s="99">
        <v>18913</v>
      </c>
      <c r="IQ32" s="99">
        <v>15626</v>
      </c>
      <c r="IR32" s="99">
        <v>15513</v>
      </c>
      <c r="IS32" s="99">
        <v>22098</v>
      </c>
      <c r="IT32" s="99">
        <v>21271</v>
      </c>
      <c r="IU32" s="99">
        <v>17359</v>
      </c>
      <c r="IV32" s="99">
        <v>2890</v>
      </c>
      <c r="IW32" s="99">
        <v>8156</v>
      </c>
      <c r="IX32" s="99">
        <v>12826</v>
      </c>
      <c r="IY32" s="99">
        <v>16135</v>
      </c>
      <c r="IZ32" s="102">
        <v>14453</v>
      </c>
      <c r="JA32" s="94">
        <v>19953</v>
      </c>
      <c r="JB32" s="154">
        <v>21636</v>
      </c>
      <c r="JC32" s="155">
        <v>26343</v>
      </c>
      <c r="JD32" s="97">
        <f>+'[1]2014'!P30</f>
        <v>30356</v>
      </c>
      <c r="JE32" s="97">
        <f>+'[1]2015'!P30</f>
        <v>32379</v>
      </c>
      <c r="JF32" s="97">
        <v>35876</v>
      </c>
      <c r="JG32" s="97">
        <v>37704</v>
      </c>
      <c r="JH32" s="98">
        <v>35710</v>
      </c>
      <c r="JI32" s="99">
        <v>1769</v>
      </c>
      <c r="JJ32" s="99">
        <v>1847</v>
      </c>
      <c r="JK32" s="99">
        <v>193</v>
      </c>
      <c r="JL32" s="99">
        <v>1542</v>
      </c>
      <c r="JM32" s="99">
        <v>2308</v>
      </c>
      <c r="JN32" s="99">
        <v>2190</v>
      </c>
      <c r="JO32" s="99">
        <v>1459</v>
      </c>
      <c r="JP32" s="99">
        <v>3678</v>
      </c>
      <c r="JQ32" s="99">
        <v>4220</v>
      </c>
      <c r="JR32" s="99">
        <v>5524</v>
      </c>
      <c r="JS32" s="102">
        <v>5558</v>
      </c>
      <c r="JT32" s="94">
        <v>8225</v>
      </c>
      <c r="JU32" s="154">
        <v>26109</v>
      </c>
      <c r="JV32" s="155">
        <v>7986</v>
      </c>
      <c r="JW32" s="107">
        <f>+'[1]2014'!Q30</f>
        <v>8978</v>
      </c>
      <c r="JX32" s="107">
        <f>+'[1]2015'!Q30</f>
        <v>7830</v>
      </c>
      <c r="JY32" s="107">
        <v>6106</v>
      </c>
      <c r="JZ32" s="2">
        <v>9635</v>
      </c>
      <c r="KA32" s="56">
        <v>11481</v>
      </c>
    </row>
    <row r="33" spans="1:287" ht="18.75" customHeight="1" x14ac:dyDescent="0.2">
      <c r="A33" s="39" t="s">
        <v>45</v>
      </c>
      <c r="B33" s="40" t="s">
        <v>18</v>
      </c>
      <c r="C33" s="79">
        <f>+C32/C31*100</f>
        <v>58.238738919417585</v>
      </c>
      <c r="D33" s="79">
        <f t="shared" ref="D33:R33" si="44">+D32/D31*100</f>
        <v>58.617266412375976</v>
      </c>
      <c r="E33" s="79">
        <f t="shared" si="44"/>
        <v>65.965091812213259</v>
      </c>
      <c r="F33" s="79">
        <f t="shared" si="44"/>
        <v>79.596842124842894</v>
      </c>
      <c r="G33" s="79">
        <f t="shared" si="44"/>
        <v>79.829124961531136</v>
      </c>
      <c r="H33" s="79">
        <f t="shared" si="44"/>
        <v>68.607855213212574</v>
      </c>
      <c r="I33" s="79">
        <f t="shared" si="44"/>
        <v>36.077297804906678</v>
      </c>
      <c r="J33" s="79">
        <f t="shared" si="44"/>
        <v>79.832813384565355</v>
      </c>
      <c r="K33" s="79">
        <f t="shared" si="44"/>
        <v>73.574156259675917</v>
      </c>
      <c r="L33" s="79">
        <f t="shared" si="44"/>
        <v>62.055963843052133</v>
      </c>
      <c r="M33" s="79">
        <f t="shared" si="44"/>
        <v>62.507547504883675</v>
      </c>
      <c r="N33" s="79">
        <f t="shared" si="44"/>
        <v>78.494679408433171</v>
      </c>
      <c r="O33" s="79">
        <f t="shared" si="44"/>
        <v>71.342199867693665</v>
      </c>
      <c r="P33" s="79">
        <f t="shared" si="44"/>
        <v>79.320831542946308</v>
      </c>
      <c r="Q33" s="79">
        <f t="shared" si="44"/>
        <v>75.338594115372189</v>
      </c>
      <c r="R33" s="79">
        <f t="shared" si="44"/>
        <v>73.920803527200903</v>
      </c>
      <c r="S33" s="123">
        <v>66.775609131508247</v>
      </c>
      <c r="T33" s="123">
        <v>1203.5066402957955</v>
      </c>
      <c r="U33" s="56">
        <v>84.019490724585268</v>
      </c>
      <c r="V33" s="83">
        <v>77</v>
      </c>
      <c r="W33" s="83">
        <f>+W32/V31*100</f>
        <v>57.026709222240889</v>
      </c>
      <c r="X33" s="83">
        <f>+X32/W31*100</f>
        <v>79.965275156639237</v>
      </c>
      <c r="Y33" s="83">
        <v>91</v>
      </c>
      <c r="Z33" s="83">
        <v>87</v>
      </c>
      <c r="AA33" s="83">
        <v>76</v>
      </c>
      <c r="AB33" s="83">
        <v>22.427432873570002</v>
      </c>
      <c r="AC33" s="83">
        <v>69.727096288667994</v>
      </c>
      <c r="AD33" s="83">
        <v>78.974626800713807</v>
      </c>
      <c r="AE33" s="83">
        <v>86</v>
      </c>
      <c r="AF33" s="59">
        <v>68.775999999999996</v>
      </c>
      <c r="AG33" s="54">
        <v>33992</v>
      </c>
      <c r="AH33" s="54">
        <v>98</v>
      </c>
      <c r="AI33" s="54">
        <v>120.68133678512601</v>
      </c>
      <c r="AJ33" s="54">
        <f>+'[1]2014'!D31</f>
        <v>99.640616693248276</v>
      </c>
      <c r="AK33" s="54">
        <v>97.170481520627902</v>
      </c>
      <c r="AL33" s="55">
        <v>63.234204336759348</v>
      </c>
      <c r="AM33" s="55">
        <v>92.152059357431142</v>
      </c>
      <c r="AN33" s="56">
        <v>79.928500062445366</v>
      </c>
      <c r="AO33" s="83">
        <v>84</v>
      </c>
      <c r="AP33" s="83">
        <v>53</v>
      </c>
      <c r="AQ33" s="83">
        <v>87</v>
      </c>
      <c r="AR33" s="83">
        <v>106</v>
      </c>
      <c r="AS33" s="83">
        <v>95</v>
      </c>
      <c r="AT33" s="83">
        <v>64</v>
      </c>
      <c r="AU33" s="83">
        <v>32.085200904367099</v>
      </c>
      <c r="AV33" s="83">
        <v>82.621191799195202</v>
      </c>
      <c r="AW33" s="83">
        <v>99</v>
      </c>
      <c r="AX33" s="83">
        <v>101</v>
      </c>
      <c r="AY33" s="59">
        <v>93.147999999999996</v>
      </c>
      <c r="AZ33" s="57">
        <v>105.648022708212</v>
      </c>
      <c r="BA33" s="59">
        <v>99</v>
      </c>
      <c r="BB33" s="57">
        <v>105.501004555873</v>
      </c>
      <c r="BC33" s="59">
        <f>+'[1]2014'!E31</f>
        <v>99.45657075854605</v>
      </c>
      <c r="BD33" s="59">
        <f>+'[1]2015'!E31</f>
        <v>97.714133420804458</v>
      </c>
      <c r="BE33" s="60">
        <v>81.193202735956902</v>
      </c>
      <c r="BF33" s="61">
        <v>100.33004566911004</v>
      </c>
      <c r="BG33" s="56">
        <v>99.649977447000452</v>
      </c>
      <c r="BH33" s="83">
        <v>77</v>
      </c>
      <c r="BI33" s="83">
        <v>44</v>
      </c>
      <c r="BJ33" s="83">
        <v>78</v>
      </c>
      <c r="BK33" s="83">
        <v>89</v>
      </c>
      <c r="BL33" s="83">
        <v>91</v>
      </c>
      <c r="BM33" s="83">
        <v>88</v>
      </c>
      <c r="BN33" s="83">
        <v>36.361446428093501</v>
      </c>
      <c r="BO33" s="83">
        <v>86.277630415561404</v>
      </c>
      <c r="BP33" s="83">
        <v>69.928956755003995</v>
      </c>
      <c r="BQ33" s="62">
        <v>67</v>
      </c>
      <c r="BR33" s="126">
        <v>71.168000000000006</v>
      </c>
      <c r="BS33" s="70">
        <v>87.019351245997484</v>
      </c>
      <c r="BT33" s="64">
        <v>93</v>
      </c>
      <c r="BU33" s="65">
        <v>111.07556368068252</v>
      </c>
      <c r="BV33" s="66">
        <f>+'[1]2014'!F31</f>
        <v>97.528327143153419</v>
      </c>
      <c r="BW33" s="66">
        <f>+'[1]2015'!F31</f>
        <v>94.501274593110665</v>
      </c>
      <c r="BX33" s="66">
        <v>73.293019783501308</v>
      </c>
      <c r="BY33" s="66">
        <v>92.164797586871146</v>
      </c>
      <c r="BZ33" s="67">
        <v>74.787584765070093</v>
      </c>
      <c r="CA33" s="69">
        <v>84</v>
      </c>
      <c r="CB33" s="69">
        <v>43</v>
      </c>
      <c r="CC33" s="69">
        <v>76</v>
      </c>
      <c r="CD33" s="69">
        <v>92</v>
      </c>
      <c r="CE33" s="69">
        <v>79</v>
      </c>
      <c r="CF33" s="69">
        <v>69</v>
      </c>
      <c r="CG33" s="69">
        <v>59.408616537329408</v>
      </c>
      <c r="CH33" s="69">
        <v>80.750615371850543</v>
      </c>
      <c r="CI33" s="69">
        <v>81.08709143566405</v>
      </c>
      <c r="CJ33" s="76">
        <v>85</v>
      </c>
      <c r="CK33" s="126">
        <v>77.915000000000006</v>
      </c>
      <c r="CL33" s="62">
        <v>81.170393957345979</v>
      </c>
      <c r="CM33" s="64">
        <v>76</v>
      </c>
      <c r="CN33" s="65">
        <v>90.650640808299997</v>
      </c>
      <c r="CO33" s="66">
        <f>+'[1]2014'!G31</f>
        <v>82.128366182947076</v>
      </c>
      <c r="CP33" s="66">
        <f>+'[1]2015'!G31</f>
        <v>78.257601813989623</v>
      </c>
      <c r="CQ33" s="66">
        <v>58.43944961969062</v>
      </c>
      <c r="CR33" s="66">
        <v>75.271107162455252</v>
      </c>
      <c r="CS33" s="71">
        <v>75.608421871581044</v>
      </c>
      <c r="CT33" s="69">
        <v>74</v>
      </c>
      <c r="CU33" s="69">
        <v>63</v>
      </c>
      <c r="CV33" s="69">
        <v>79</v>
      </c>
      <c r="CW33" s="69">
        <v>88</v>
      </c>
      <c r="CX33" s="69">
        <v>85</v>
      </c>
      <c r="CY33" s="69">
        <v>96</v>
      </c>
      <c r="CZ33" s="69">
        <v>68.439088137069845</v>
      </c>
      <c r="DA33" s="69">
        <v>73.600693402673599</v>
      </c>
      <c r="DB33" s="69">
        <v>65.227407588397497</v>
      </c>
      <c r="DC33" s="76">
        <v>76</v>
      </c>
      <c r="DD33" s="126">
        <v>78.034999999999997</v>
      </c>
      <c r="DE33" s="126">
        <v>87.707457741509955</v>
      </c>
      <c r="DF33" s="64">
        <v>86</v>
      </c>
      <c r="DG33" s="65">
        <v>101.05274379680714</v>
      </c>
      <c r="DH33" s="66">
        <f>+'[1]2014'!H31</f>
        <v>83.802438684781094</v>
      </c>
      <c r="DI33" s="66">
        <f>+'[1]2015'!H31</f>
        <v>83.185747417246475</v>
      </c>
      <c r="DJ33" s="66">
        <v>78.446107152711278</v>
      </c>
      <c r="DK33" s="66">
        <v>87.007898696088262</v>
      </c>
      <c r="DL33" s="66">
        <v>78.445984748320569</v>
      </c>
      <c r="DM33" s="69">
        <v>44</v>
      </c>
      <c r="DN33" s="69">
        <v>53</v>
      </c>
      <c r="DO33" s="69">
        <v>74</v>
      </c>
      <c r="DP33" s="69">
        <v>53</v>
      </c>
      <c r="DQ33" s="69">
        <v>88</v>
      </c>
      <c r="DR33" s="69">
        <v>49</v>
      </c>
      <c r="DS33" s="69">
        <v>17.71261431374727</v>
      </c>
      <c r="DT33" s="69">
        <v>76.12996914140497</v>
      </c>
      <c r="DU33" s="69">
        <v>76.453172801736898</v>
      </c>
      <c r="DV33" s="76">
        <v>91</v>
      </c>
      <c r="DW33" s="126">
        <v>55.954999999999998</v>
      </c>
      <c r="DX33" s="126">
        <v>83.266536619968079</v>
      </c>
      <c r="DY33" s="64">
        <v>88</v>
      </c>
      <c r="DZ33" s="65">
        <v>103.14452996513388</v>
      </c>
      <c r="EA33" s="66">
        <f>+'[1]2014'!I31</f>
        <v>73.421014597485197</v>
      </c>
      <c r="EB33" s="66">
        <f>+'[1]2015'!I31</f>
        <v>51.261089987325725</v>
      </c>
      <c r="EC33" s="66">
        <v>78.883210372462059</v>
      </c>
      <c r="ED33" s="66">
        <v>86.050985152675324</v>
      </c>
      <c r="EE33" s="66">
        <v>78.313855888429757</v>
      </c>
      <c r="EF33" s="69">
        <v>76</v>
      </c>
      <c r="EG33" s="69">
        <v>46</v>
      </c>
      <c r="EH33" s="69">
        <v>62</v>
      </c>
      <c r="EI33" s="69">
        <v>84</v>
      </c>
      <c r="EJ33" s="69">
        <v>77</v>
      </c>
      <c r="EK33" s="69">
        <v>39</v>
      </c>
      <c r="EL33" s="69">
        <v>22.736434414891516</v>
      </c>
      <c r="EM33" s="69">
        <v>69.658143568511164</v>
      </c>
      <c r="EN33" s="69">
        <v>91.527233891064441</v>
      </c>
      <c r="EO33" s="76">
        <v>96</v>
      </c>
      <c r="EP33" s="126">
        <v>85.325000000000003</v>
      </c>
      <c r="EQ33" s="126">
        <v>87.191912149206914</v>
      </c>
      <c r="ER33" s="64">
        <v>78</v>
      </c>
      <c r="ES33" s="65">
        <v>104.93512719863362</v>
      </c>
      <c r="ET33" s="66">
        <f>+'[1]2014'!J31</f>
        <v>90.44806117946959</v>
      </c>
      <c r="EU33" s="66">
        <f>+'[1]2015'!J31</f>
        <v>91.462906652226437</v>
      </c>
      <c r="EV33" s="66">
        <v>59.984185653077361</v>
      </c>
      <c r="EW33" s="66">
        <v>81.635935220854989</v>
      </c>
      <c r="EX33" s="66">
        <v>89.618940637691182</v>
      </c>
      <c r="EY33" s="69">
        <v>66</v>
      </c>
      <c r="EZ33" s="69">
        <v>72</v>
      </c>
      <c r="FA33" s="69">
        <v>66</v>
      </c>
      <c r="FB33" s="69">
        <v>80</v>
      </c>
      <c r="FC33" s="69">
        <v>87</v>
      </c>
      <c r="FD33" s="69">
        <v>52</v>
      </c>
      <c r="FE33" s="69">
        <v>13.442116519466117</v>
      </c>
      <c r="FF33" s="69">
        <v>76.982054558586583</v>
      </c>
      <c r="FG33" s="69">
        <v>98.556626938971064</v>
      </c>
      <c r="FH33" s="76">
        <v>100</v>
      </c>
      <c r="FI33" s="126">
        <v>71.548000000000002</v>
      </c>
      <c r="FJ33" s="126">
        <v>95.145229774922029</v>
      </c>
      <c r="FK33" s="64">
        <v>95</v>
      </c>
      <c r="FL33" s="65">
        <v>117.31612026499066</v>
      </c>
      <c r="FM33" s="66">
        <f>+'[1]2014'!K31</f>
        <v>97.130253526588788</v>
      </c>
      <c r="FN33" s="66">
        <f>+'[1]2015'!K31</f>
        <v>88.333132940563502</v>
      </c>
      <c r="FO33" s="66">
        <v>72.074247739251533</v>
      </c>
      <c r="FP33" s="66">
        <v>89.781961676086013</v>
      </c>
      <c r="FQ33" s="66">
        <v>80.714999776189558</v>
      </c>
      <c r="FR33" s="69">
        <v>40</v>
      </c>
      <c r="FS33" s="69">
        <v>39</v>
      </c>
      <c r="FT33" s="69">
        <v>38</v>
      </c>
      <c r="FU33" s="69">
        <v>83</v>
      </c>
      <c r="FV33" s="69">
        <v>87</v>
      </c>
      <c r="FW33" s="69">
        <v>82</v>
      </c>
      <c r="FX33" s="69">
        <v>20.969434605798241</v>
      </c>
      <c r="FY33" s="69">
        <v>77.652467495151214</v>
      </c>
      <c r="FZ33" s="69">
        <v>96.392785571142284</v>
      </c>
      <c r="GA33" s="76">
        <v>91</v>
      </c>
      <c r="GB33" s="126">
        <v>57.887</v>
      </c>
      <c r="GC33" s="126">
        <v>75.751044410739468</v>
      </c>
      <c r="GD33" s="64">
        <v>73</v>
      </c>
      <c r="GE33" s="65">
        <v>94.070982293313975</v>
      </c>
      <c r="GF33" s="66">
        <f>+'[1]2014'!L31</f>
        <v>76.098592480010581</v>
      </c>
      <c r="GG33" s="66">
        <f>+'[1]2015'!L31</f>
        <v>70.978840187733667</v>
      </c>
      <c r="GH33" s="66">
        <v>62.464589235127477</v>
      </c>
      <c r="GI33" s="66">
        <v>81.007521773555027</v>
      </c>
      <c r="GJ33" s="67">
        <v>70.547382703706347</v>
      </c>
      <c r="GK33" s="69">
        <v>19</v>
      </c>
      <c r="GL33" s="69">
        <v>25</v>
      </c>
      <c r="GM33" s="69">
        <v>60</v>
      </c>
      <c r="GN33" s="69">
        <v>89</v>
      </c>
      <c r="GO33" s="69">
        <v>88</v>
      </c>
      <c r="GP33" s="69">
        <v>67</v>
      </c>
      <c r="GQ33" s="69">
        <v>30.158317711910019</v>
      </c>
      <c r="GR33" s="69">
        <v>78.170094045045545</v>
      </c>
      <c r="GS33" s="69">
        <v>82.524485933221854</v>
      </c>
      <c r="GT33" s="76">
        <v>86</v>
      </c>
      <c r="GU33" s="126">
        <v>24.914000000000001</v>
      </c>
      <c r="GV33" s="126">
        <v>75.654302921145941</v>
      </c>
      <c r="GW33" s="64">
        <v>62</v>
      </c>
      <c r="GX33" s="65">
        <v>82.689218006017583</v>
      </c>
      <c r="GY33" s="66">
        <f>+'[1]2014'!M31</f>
        <v>75.341316922166186</v>
      </c>
      <c r="GZ33" s="66">
        <f>+'[1]2015'!M31</f>
        <v>51.757388308336083</v>
      </c>
      <c r="HA33" s="66">
        <v>54.070530857250041</v>
      </c>
      <c r="HB33" s="66">
        <v>77.867472325384227</v>
      </c>
      <c r="HC33" s="67">
        <v>57.195222631955531</v>
      </c>
      <c r="HD33" s="69">
        <v>26</v>
      </c>
      <c r="HE33" s="69">
        <v>27</v>
      </c>
      <c r="HF33" s="69">
        <v>54</v>
      </c>
      <c r="HG33" s="69">
        <v>90</v>
      </c>
      <c r="HH33" s="69">
        <v>99</v>
      </c>
      <c r="HI33" s="69">
        <v>75</v>
      </c>
      <c r="HJ33" s="69">
        <v>14.603915933177655</v>
      </c>
      <c r="HK33" s="69">
        <v>83.197313610473529</v>
      </c>
      <c r="HL33" s="69">
        <v>101.37590403951313</v>
      </c>
      <c r="HM33" s="76">
        <v>92</v>
      </c>
      <c r="HN33" s="126">
        <v>35.323</v>
      </c>
      <c r="HO33" s="126">
        <v>75.424920518464162</v>
      </c>
      <c r="HP33" s="64">
        <v>69</v>
      </c>
      <c r="HQ33" s="65">
        <v>98.654927855221331</v>
      </c>
      <c r="HR33" s="66">
        <f>+'[1]2014'!N31</f>
        <v>69.67046622219037</v>
      </c>
      <c r="HS33" s="66">
        <f>+'[1]2015'!N31</f>
        <v>59.308644039458279</v>
      </c>
      <c r="HT33" s="66">
        <v>49.551216988078892</v>
      </c>
      <c r="HU33" s="66">
        <v>80.927498367080346</v>
      </c>
      <c r="HV33" s="67">
        <v>79.481397970687709</v>
      </c>
      <c r="HW33" s="156">
        <v>54</v>
      </c>
      <c r="HX33" s="69">
        <v>53</v>
      </c>
      <c r="HY33" s="69">
        <v>33</v>
      </c>
      <c r="HZ33" s="69">
        <v>8</v>
      </c>
      <c r="IA33" s="69">
        <v>95</v>
      </c>
      <c r="IB33" s="69">
        <v>67</v>
      </c>
      <c r="IC33" s="69">
        <v>11.046779141104295</v>
      </c>
      <c r="ID33" s="69">
        <v>66.11250951238074</v>
      </c>
      <c r="IE33" s="69">
        <v>103.10847413904295</v>
      </c>
      <c r="IF33" s="76">
        <v>101</v>
      </c>
      <c r="IG33" s="126">
        <v>104.66</v>
      </c>
      <c r="IH33" s="126">
        <v>91.344451307391395</v>
      </c>
      <c r="II33" s="64">
        <v>66</v>
      </c>
      <c r="IJ33" s="65">
        <v>94.219859421272346</v>
      </c>
      <c r="IK33" s="66">
        <f>+'[1]2014'!O31</f>
        <v>96.021338075127801</v>
      </c>
      <c r="IL33" s="66">
        <f>+'[1]2015'!O31</f>
        <v>100</v>
      </c>
      <c r="IM33" s="66">
        <v>67.257706589326133</v>
      </c>
      <c r="IN33" s="66">
        <v>90.745111260957529</v>
      </c>
      <c r="IO33" s="67">
        <v>86.587857838550121</v>
      </c>
      <c r="IP33" s="69">
        <v>69</v>
      </c>
      <c r="IQ33" s="69">
        <v>54</v>
      </c>
      <c r="IR33" s="69">
        <v>60</v>
      </c>
      <c r="IS33" s="69">
        <v>89</v>
      </c>
      <c r="IT33" s="69">
        <v>78</v>
      </c>
      <c r="IU33" s="69">
        <v>62</v>
      </c>
      <c r="IV33" s="69">
        <v>15.290196285910799</v>
      </c>
      <c r="IW33" s="69">
        <v>80.031400255127068</v>
      </c>
      <c r="IX33" s="69">
        <v>116.81238615664846</v>
      </c>
      <c r="IY33" s="76">
        <v>104</v>
      </c>
      <c r="IZ33" s="126">
        <v>67.673000000000002</v>
      </c>
      <c r="JA33" s="126">
        <v>85.830429732868765</v>
      </c>
      <c r="JB33" s="64">
        <v>83</v>
      </c>
      <c r="JC33" s="65">
        <v>101.37381667051488</v>
      </c>
      <c r="JD33" s="66">
        <f>+'[1]2014'!P31</f>
        <v>92.043662825955124</v>
      </c>
      <c r="JE33" s="66">
        <f>+'[1]2015'!P31</f>
        <v>86.311776936610329</v>
      </c>
      <c r="JF33" s="66">
        <v>84.653138272770178</v>
      </c>
      <c r="JG33" s="66">
        <v>82.213645581212788</v>
      </c>
      <c r="JH33" s="67">
        <v>72.372421061164928</v>
      </c>
      <c r="JI33" s="69">
        <v>39</v>
      </c>
      <c r="JJ33" s="69">
        <v>41</v>
      </c>
      <c r="JK33" s="69">
        <v>5</v>
      </c>
      <c r="JL33" s="69">
        <v>106</v>
      </c>
      <c r="JM33" s="69">
        <v>111</v>
      </c>
      <c r="JN33" s="69">
        <v>76</v>
      </c>
      <c r="JO33" s="69">
        <v>32.986660637576307</v>
      </c>
      <c r="JP33" s="69">
        <v>94.793814432989691</v>
      </c>
      <c r="JQ33" s="69">
        <v>93.424839495240207</v>
      </c>
      <c r="JR33" s="76">
        <v>99</v>
      </c>
      <c r="JS33" s="126">
        <v>69.814999999999998</v>
      </c>
      <c r="JT33" s="126">
        <v>91</v>
      </c>
      <c r="JU33" s="64">
        <v>72</v>
      </c>
      <c r="JV33" s="65">
        <v>87.376833807751268</v>
      </c>
      <c r="JW33" s="78">
        <f>+'[1]2014'!Q31</f>
        <v>86.585013019577588</v>
      </c>
      <c r="JX33" s="78">
        <f>+'[1]2015'!Q31</f>
        <v>71.690166636147225</v>
      </c>
      <c r="JY33" s="78">
        <v>54.372217275155833</v>
      </c>
      <c r="JZ33" s="61">
        <v>86.350600466033342</v>
      </c>
      <c r="KA33" s="56">
        <v>99.817423056859681</v>
      </c>
    </row>
    <row r="34" spans="1:287" ht="18.75" customHeight="1" x14ac:dyDescent="0.2">
      <c r="A34" s="39" t="s">
        <v>46</v>
      </c>
      <c r="B34" s="40" t="s">
        <v>18</v>
      </c>
      <c r="C34" s="80">
        <f t="shared" ref="C34:I41" si="45">+V34+AO34+BH34+CA34+CT34+DM34+EF34+EY34+FR34+GK34+HD34+HW34+IP34+JI34</f>
        <v>75344</v>
      </c>
      <c r="D34" s="80">
        <f t="shared" si="45"/>
        <v>202960</v>
      </c>
      <c r="E34" s="80">
        <f t="shared" si="45"/>
        <v>37855</v>
      </c>
      <c r="F34" s="80">
        <f t="shared" si="45"/>
        <v>12457</v>
      </c>
      <c r="G34" s="80">
        <f t="shared" si="45"/>
        <v>5487</v>
      </c>
      <c r="H34" s="80">
        <f t="shared" si="45"/>
        <v>31358</v>
      </c>
      <c r="I34" s="80">
        <f t="shared" si="45"/>
        <v>131679</v>
      </c>
      <c r="J34" s="80">
        <v>6458</v>
      </c>
      <c r="K34" s="80">
        <v>14589</v>
      </c>
      <c r="L34" s="157">
        <f>AD34+AV34+BO34+CG34+CY34+DQ34+EI34+FS34+GK34+GU34+HM34+IE34+IW34</f>
        <v>72271</v>
      </c>
      <c r="M34" s="158">
        <f>AE34+AW34+BO34+CG34+CY34+DQ34+EI34+FA34+FS34+GK34+GU34+HM34+IE34+IW34</f>
        <v>71366</v>
      </c>
      <c r="N34" s="81">
        <v>5297</v>
      </c>
      <c r="O34" s="81">
        <v>12215</v>
      </c>
      <c r="P34" s="44">
        <v>9235</v>
      </c>
      <c r="Q34" s="44">
        <f>+'[1]2014'!R32</f>
        <v>7327</v>
      </c>
      <c r="R34" s="44">
        <v>14416</v>
      </c>
      <c r="S34" s="44">
        <v>117989</v>
      </c>
      <c r="T34" s="44">
        <v>5637</v>
      </c>
      <c r="U34" s="46">
        <v>18933</v>
      </c>
      <c r="V34" s="84">
        <v>544</v>
      </c>
      <c r="W34" s="84">
        <v>15401</v>
      </c>
      <c r="X34" s="84">
        <v>306</v>
      </c>
      <c r="Y34" s="84">
        <v>224</v>
      </c>
      <c r="Z34" s="84">
        <v>292</v>
      </c>
      <c r="AA34" s="84">
        <v>840</v>
      </c>
      <c r="AB34" s="84">
        <v>9330</v>
      </c>
      <c r="AC34" s="84">
        <v>406</v>
      </c>
      <c r="AD34" s="84">
        <v>731</v>
      </c>
      <c r="AE34" s="84">
        <v>7</v>
      </c>
      <c r="AF34" s="92">
        <v>2449</v>
      </c>
      <c r="AG34" s="53">
        <v>26998</v>
      </c>
      <c r="AH34" s="53">
        <v>137</v>
      </c>
      <c r="AI34" s="53">
        <v>44</v>
      </c>
      <c r="AJ34" s="53">
        <f>+'[1]2014'!D32</f>
        <v>174</v>
      </c>
      <c r="AK34" s="53">
        <v>301</v>
      </c>
      <c r="AL34" s="81">
        <v>16622</v>
      </c>
      <c r="AM34" s="81">
        <v>42</v>
      </c>
      <c r="AN34" s="56">
        <v>188</v>
      </c>
      <c r="AO34" s="84">
        <v>688</v>
      </c>
      <c r="AP34" s="84">
        <v>21289</v>
      </c>
      <c r="AQ34" s="84">
        <v>486</v>
      </c>
      <c r="AR34" s="84">
        <v>178</v>
      </c>
      <c r="AS34" s="84">
        <v>316</v>
      </c>
      <c r="AT34" s="84">
        <v>3542</v>
      </c>
      <c r="AU34" s="84">
        <v>7286</v>
      </c>
      <c r="AV34" s="84">
        <v>1253</v>
      </c>
      <c r="AW34" s="84">
        <v>95</v>
      </c>
      <c r="AX34" s="84">
        <v>293</v>
      </c>
      <c r="AY34" s="92">
        <v>614</v>
      </c>
      <c r="AZ34" s="92">
        <v>216</v>
      </c>
      <c r="BA34" s="50">
        <v>219</v>
      </c>
      <c r="BB34" s="92">
        <v>225</v>
      </c>
      <c r="BC34" s="92">
        <f>+'[1]2014'!E32</f>
        <v>245</v>
      </c>
      <c r="BD34" s="92">
        <f>+'[1]2015'!E32</f>
        <v>253</v>
      </c>
      <c r="BE34" s="93">
        <v>7561</v>
      </c>
      <c r="BF34" s="2">
        <v>224</v>
      </c>
      <c r="BG34" s="56">
        <v>644</v>
      </c>
      <c r="BH34" s="84">
        <v>1329</v>
      </c>
      <c r="BI34" s="84">
        <v>32935</v>
      </c>
      <c r="BJ34" s="84">
        <v>333</v>
      </c>
      <c r="BK34" s="84">
        <v>215</v>
      </c>
      <c r="BL34" s="84">
        <v>339</v>
      </c>
      <c r="BM34" s="84">
        <v>654</v>
      </c>
      <c r="BN34" s="84">
        <v>8596</v>
      </c>
      <c r="BO34" s="84">
        <v>134</v>
      </c>
      <c r="BP34" s="84">
        <v>4819</v>
      </c>
      <c r="BQ34" s="94">
        <v>497</v>
      </c>
      <c r="BR34" s="159">
        <v>1301</v>
      </c>
      <c r="BS34" s="129">
        <v>339</v>
      </c>
      <c r="BT34" s="96">
        <v>232</v>
      </c>
      <c r="BU34" s="97">
        <v>221</v>
      </c>
      <c r="BV34" s="97">
        <f>+'[1]2014'!F32</f>
        <v>323</v>
      </c>
      <c r="BW34" s="97">
        <f>+'[1]2015'!F32</f>
        <v>208</v>
      </c>
      <c r="BX34" s="97">
        <v>5477</v>
      </c>
      <c r="BY34" s="97">
        <v>26</v>
      </c>
      <c r="BZ34" s="98">
        <v>1702</v>
      </c>
      <c r="CA34" s="99">
        <v>1720</v>
      </c>
      <c r="CB34" s="99">
        <v>33940</v>
      </c>
      <c r="CC34" s="99">
        <v>129</v>
      </c>
      <c r="CD34" s="99">
        <v>26</v>
      </c>
      <c r="CE34" s="99">
        <v>131</v>
      </c>
      <c r="CF34" s="99">
        <v>1357</v>
      </c>
      <c r="CG34" s="99">
        <v>3041</v>
      </c>
      <c r="CH34" s="99">
        <v>253</v>
      </c>
      <c r="CI34" s="99">
        <v>1284</v>
      </c>
      <c r="CJ34" s="160">
        <v>125</v>
      </c>
      <c r="CK34" s="159">
        <v>609</v>
      </c>
      <c r="CL34" s="94">
        <v>505</v>
      </c>
      <c r="CM34" s="96">
        <v>1028</v>
      </c>
      <c r="CN34" s="97">
        <v>551</v>
      </c>
      <c r="CO34" s="97">
        <f>+'[1]2014'!G32</f>
        <v>219</v>
      </c>
      <c r="CP34" s="97">
        <f>+'[1]2015'!G32</f>
        <v>496</v>
      </c>
      <c r="CQ34" s="97">
        <v>19534</v>
      </c>
      <c r="CR34" s="97">
        <v>1115</v>
      </c>
      <c r="CS34" s="101">
        <v>3154</v>
      </c>
      <c r="CT34" s="99">
        <v>1747</v>
      </c>
      <c r="CU34" s="99">
        <v>11772</v>
      </c>
      <c r="CV34" s="99">
        <v>408</v>
      </c>
      <c r="CW34" s="99">
        <v>297</v>
      </c>
      <c r="CX34" s="99">
        <v>43</v>
      </c>
      <c r="CY34" s="99">
        <v>74</v>
      </c>
      <c r="CZ34" s="99">
        <v>2244</v>
      </c>
      <c r="DA34" s="99">
        <v>117</v>
      </c>
      <c r="DB34" s="99">
        <v>4432</v>
      </c>
      <c r="DC34" s="160">
        <v>263</v>
      </c>
      <c r="DD34" s="159">
        <v>100</v>
      </c>
      <c r="DE34" s="94">
        <v>325</v>
      </c>
      <c r="DF34" s="96">
        <v>152</v>
      </c>
      <c r="DG34" s="97">
        <v>86</v>
      </c>
      <c r="DH34" s="97">
        <f>+'[1]2014'!H32</f>
        <v>599</v>
      </c>
      <c r="DI34" s="97">
        <f>+'[1]2015'!H32</f>
        <v>47</v>
      </c>
      <c r="DJ34" s="97">
        <v>3111</v>
      </c>
      <c r="DK34" s="97">
        <v>58</v>
      </c>
      <c r="DL34" s="103">
        <v>2411</v>
      </c>
      <c r="DM34" s="99">
        <v>7756</v>
      </c>
      <c r="DN34" s="99">
        <v>6307</v>
      </c>
      <c r="DO34" s="99">
        <v>1181</v>
      </c>
      <c r="DP34" s="99">
        <v>6315</v>
      </c>
      <c r="DQ34" s="99">
        <v>718</v>
      </c>
      <c r="DR34" s="99">
        <v>4243</v>
      </c>
      <c r="DS34" s="99">
        <v>11199</v>
      </c>
      <c r="DT34" s="99">
        <v>642</v>
      </c>
      <c r="DU34" s="99">
        <v>558</v>
      </c>
      <c r="DV34" s="160">
        <v>267</v>
      </c>
      <c r="DW34" s="159">
        <v>6206</v>
      </c>
      <c r="DX34" s="94">
        <v>493</v>
      </c>
      <c r="DY34" s="96">
        <v>1039</v>
      </c>
      <c r="DZ34" s="97">
        <v>1431</v>
      </c>
      <c r="EA34" s="97">
        <f>+'[1]2014'!I32</f>
        <v>748</v>
      </c>
      <c r="EB34" s="97">
        <f>+'[1]2015'!I32</f>
        <v>4277</v>
      </c>
      <c r="EC34" s="97">
        <v>797</v>
      </c>
      <c r="ED34" s="97">
        <v>400</v>
      </c>
      <c r="EE34" s="103">
        <v>1062</v>
      </c>
      <c r="EF34" s="99">
        <v>1648</v>
      </c>
      <c r="EG34" s="99">
        <v>20180</v>
      </c>
      <c r="EH34" s="99">
        <v>1984</v>
      </c>
      <c r="EI34" s="99">
        <v>480</v>
      </c>
      <c r="EJ34" s="99">
        <v>644</v>
      </c>
      <c r="EK34" s="99">
        <v>7002</v>
      </c>
      <c r="EL34" s="99">
        <v>11254</v>
      </c>
      <c r="EM34" s="99">
        <v>399</v>
      </c>
      <c r="EN34" s="99">
        <v>173</v>
      </c>
      <c r="EO34" s="160">
        <v>194</v>
      </c>
      <c r="EP34" s="159">
        <v>229</v>
      </c>
      <c r="EQ34" s="94">
        <v>501</v>
      </c>
      <c r="ER34" s="96">
        <v>1802</v>
      </c>
      <c r="ES34" s="97">
        <v>265</v>
      </c>
      <c r="ET34" s="97">
        <f>+'[1]2014'!J32</f>
        <v>173</v>
      </c>
      <c r="EU34" s="97">
        <f>+'[1]2015'!J32</f>
        <v>222</v>
      </c>
      <c r="EV34" s="97">
        <v>13833</v>
      </c>
      <c r="EW34" s="97">
        <v>132</v>
      </c>
      <c r="EX34" s="103"/>
      <c r="EY34" s="99">
        <v>1665</v>
      </c>
      <c r="EZ34" s="99">
        <v>1045</v>
      </c>
      <c r="FA34" s="99">
        <v>977</v>
      </c>
      <c r="FB34" s="99">
        <v>308</v>
      </c>
      <c r="FC34" s="99">
        <v>162</v>
      </c>
      <c r="FD34" s="99">
        <v>2968</v>
      </c>
      <c r="FE34" s="99">
        <v>19293</v>
      </c>
      <c r="FF34" s="99">
        <v>320</v>
      </c>
      <c r="FG34" s="99">
        <v>0</v>
      </c>
      <c r="FH34" s="160">
        <v>0</v>
      </c>
      <c r="FI34" s="159">
        <v>2454</v>
      </c>
      <c r="FJ34" s="94">
        <v>43</v>
      </c>
      <c r="FK34" s="96">
        <v>47</v>
      </c>
      <c r="FL34" s="97">
        <v>12</v>
      </c>
      <c r="FM34" s="97">
        <f>+'[1]2014'!K32</f>
        <v>14</v>
      </c>
      <c r="FN34" s="97">
        <f>+'[1]2015'!K32</f>
        <v>40</v>
      </c>
      <c r="FO34" s="97">
        <v>3091</v>
      </c>
      <c r="FP34" s="97">
        <v>4</v>
      </c>
      <c r="FQ34" s="97">
        <v>661</v>
      </c>
      <c r="FR34" s="99">
        <v>7355</v>
      </c>
      <c r="FS34" s="99">
        <v>13068</v>
      </c>
      <c r="FT34" s="99">
        <v>9010</v>
      </c>
      <c r="FU34" s="99">
        <v>347</v>
      </c>
      <c r="FV34" s="99">
        <v>88</v>
      </c>
      <c r="FW34" s="99">
        <v>1024</v>
      </c>
      <c r="FX34" s="99">
        <v>11428</v>
      </c>
      <c r="FY34" s="99">
        <v>121</v>
      </c>
      <c r="FZ34" s="99">
        <v>14</v>
      </c>
      <c r="GA34" s="160">
        <v>8</v>
      </c>
      <c r="GB34" s="159">
        <v>3695</v>
      </c>
      <c r="GC34" s="94">
        <v>207</v>
      </c>
      <c r="GD34" s="96">
        <v>326</v>
      </c>
      <c r="GE34" s="97">
        <v>577</v>
      </c>
      <c r="GF34" s="97">
        <f>+'[1]2014'!L32</f>
        <v>251</v>
      </c>
      <c r="GG34" s="97">
        <f>+'[1]2015'!L32</f>
        <v>258</v>
      </c>
      <c r="GH34" s="97">
        <v>8699</v>
      </c>
      <c r="GI34" s="97">
        <v>195</v>
      </c>
      <c r="GJ34" s="98">
        <v>878</v>
      </c>
      <c r="GK34" s="99">
        <v>28531</v>
      </c>
      <c r="GL34" s="99">
        <v>17379</v>
      </c>
      <c r="GM34" s="99">
        <v>1498</v>
      </c>
      <c r="GN34" s="99">
        <v>1987</v>
      </c>
      <c r="GO34" s="99">
        <v>779</v>
      </c>
      <c r="GP34" s="99">
        <v>1635</v>
      </c>
      <c r="GQ34" s="99">
        <v>8747</v>
      </c>
      <c r="GR34" s="99">
        <v>1507</v>
      </c>
      <c r="GS34" s="99">
        <v>1419</v>
      </c>
      <c r="GT34" s="160">
        <v>1336</v>
      </c>
      <c r="GU34" s="159">
        <v>23278</v>
      </c>
      <c r="GV34" s="94">
        <v>734</v>
      </c>
      <c r="GW34" s="96">
        <v>1489</v>
      </c>
      <c r="GX34" s="97">
        <v>2556</v>
      </c>
      <c r="GY34" s="97">
        <f>+'[1]2014'!M32</f>
        <v>2803</v>
      </c>
      <c r="GZ34" s="97">
        <f>+'[1]2015'!M32</f>
        <v>3271</v>
      </c>
      <c r="HA34" s="97">
        <v>8915</v>
      </c>
      <c r="HB34" s="97">
        <v>957</v>
      </c>
      <c r="HC34" s="98">
        <v>4346</v>
      </c>
      <c r="HD34" s="99">
        <v>15781</v>
      </c>
      <c r="HE34" s="99">
        <v>14044</v>
      </c>
      <c r="HF34" s="99">
        <v>3326</v>
      </c>
      <c r="HG34" s="99">
        <v>919</v>
      </c>
      <c r="HH34" s="99">
        <v>636</v>
      </c>
      <c r="HI34" s="99">
        <v>1513</v>
      </c>
      <c r="HJ34" s="99">
        <v>14424</v>
      </c>
      <c r="HK34" s="99">
        <v>794</v>
      </c>
      <c r="HL34" s="99">
        <v>643</v>
      </c>
      <c r="HM34" s="160">
        <v>563</v>
      </c>
      <c r="HN34" s="159">
        <v>8851</v>
      </c>
      <c r="HO34" s="94">
        <v>564</v>
      </c>
      <c r="HP34" s="96">
        <v>1009</v>
      </c>
      <c r="HQ34" s="97">
        <v>1757</v>
      </c>
      <c r="HR34" s="97">
        <f>+'[1]2014'!N32</f>
        <v>1099</v>
      </c>
      <c r="HS34" s="97">
        <f>+'[1]2015'!N32</f>
        <v>3279</v>
      </c>
      <c r="HT34" s="97">
        <v>13646</v>
      </c>
      <c r="HU34" s="97">
        <v>934</v>
      </c>
      <c r="HV34" s="105">
        <v>1590</v>
      </c>
      <c r="HW34" s="99">
        <v>4240</v>
      </c>
      <c r="HX34" s="99">
        <v>6910</v>
      </c>
      <c r="HY34" s="99">
        <v>12364</v>
      </c>
      <c r="HZ34" s="99">
        <v>438</v>
      </c>
      <c r="IA34" s="99">
        <v>762</v>
      </c>
      <c r="IB34" s="99">
        <v>1325</v>
      </c>
      <c r="IC34" s="99">
        <v>15142</v>
      </c>
      <c r="ID34" s="99">
        <v>430</v>
      </c>
      <c r="IE34" s="99">
        <v>318</v>
      </c>
      <c r="IF34" s="160">
        <v>304</v>
      </c>
      <c r="IG34" s="159">
        <v>293</v>
      </c>
      <c r="IH34" s="94">
        <v>904</v>
      </c>
      <c r="II34" s="96">
        <v>3770</v>
      </c>
      <c r="IJ34" s="97">
        <v>1066</v>
      </c>
      <c r="IK34" s="97">
        <f>+'[1]2014'!O32</f>
        <v>366</v>
      </c>
      <c r="IL34" s="97">
        <f>+'[1]2015'!O32</f>
        <v>973</v>
      </c>
      <c r="IM34" s="97">
        <v>8871</v>
      </c>
      <c r="IN34" s="97">
        <v>680</v>
      </c>
      <c r="IO34" s="98">
        <v>971</v>
      </c>
      <c r="IP34" s="99">
        <v>1259</v>
      </c>
      <c r="IQ34" s="99">
        <v>7549</v>
      </c>
      <c r="IR34" s="99">
        <v>1442</v>
      </c>
      <c r="IS34" s="99">
        <v>601</v>
      </c>
      <c r="IT34" s="99">
        <v>531</v>
      </c>
      <c r="IU34" s="99">
        <v>5115</v>
      </c>
      <c r="IV34" s="99">
        <v>8682</v>
      </c>
      <c r="IW34" s="99">
        <v>82</v>
      </c>
      <c r="IX34" s="99">
        <v>35</v>
      </c>
      <c r="IY34" s="160">
        <v>39</v>
      </c>
      <c r="IZ34" s="159">
        <v>728</v>
      </c>
      <c r="JA34" s="94">
        <v>166</v>
      </c>
      <c r="JB34" s="96">
        <v>630</v>
      </c>
      <c r="JC34" s="97">
        <v>308</v>
      </c>
      <c r="JD34" s="97">
        <f>+'[1]2014'!P32</f>
        <v>219</v>
      </c>
      <c r="JE34" s="97">
        <f>+'[1]2015'!P32</f>
        <v>495</v>
      </c>
      <c r="JF34" s="97">
        <v>4805</v>
      </c>
      <c r="JG34" s="97">
        <v>862</v>
      </c>
      <c r="JH34" s="98">
        <v>1203</v>
      </c>
      <c r="JI34" s="99">
        <v>1081</v>
      </c>
      <c r="JJ34" s="99">
        <v>1141</v>
      </c>
      <c r="JK34" s="99">
        <v>4411</v>
      </c>
      <c r="JL34" s="99">
        <v>122</v>
      </c>
      <c r="JM34" s="99">
        <v>46</v>
      </c>
      <c r="JN34" s="99">
        <v>66</v>
      </c>
      <c r="JO34" s="99">
        <v>1013</v>
      </c>
      <c r="JP34" s="99">
        <v>0</v>
      </c>
      <c r="JQ34" s="99">
        <v>68</v>
      </c>
      <c r="JR34" s="160">
        <v>78</v>
      </c>
      <c r="JS34" s="159">
        <v>523</v>
      </c>
      <c r="JT34" s="94">
        <v>185</v>
      </c>
      <c r="JU34" s="96">
        <v>335</v>
      </c>
      <c r="JV34" s="97">
        <v>136</v>
      </c>
      <c r="JW34" s="107">
        <f>+'[1]2014'!Q32</f>
        <v>94</v>
      </c>
      <c r="JX34" s="107">
        <f>+'[1]2015'!Q32</f>
        <v>296</v>
      </c>
      <c r="JY34" s="107">
        <v>3027</v>
      </c>
      <c r="JZ34" s="2">
        <v>8</v>
      </c>
      <c r="KA34" s="56">
        <v>123</v>
      </c>
    </row>
    <row r="35" spans="1:287" ht="18.75" customHeight="1" x14ac:dyDescent="0.2">
      <c r="A35" s="39" t="s">
        <v>47</v>
      </c>
      <c r="B35" s="40" t="s">
        <v>48</v>
      </c>
      <c r="C35" s="161">
        <f t="shared" si="45"/>
        <v>35.43</v>
      </c>
      <c r="D35" s="161">
        <f t="shared" si="45"/>
        <v>29.900000000000002</v>
      </c>
      <c r="E35" s="161">
        <f t="shared" si="45"/>
        <v>47.290000000000006</v>
      </c>
      <c r="F35" s="161">
        <f t="shared" si="45"/>
        <v>48.309999999999995</v>
      </c>
      <c r="G35" s="161">
        <f t="shared" si="45"/>
        <v>33.893000000000008</v>
      </c>
      <c r="H35" s="161">
        <f t="shared" si="45"/>
        <v>32.594000000000001</v>
      </c>
      <c r="I35" s="161">
        <f t="shared" si="45"/>
        <v>36.744</v>
      </c>
      <c r="J35" s="80">
        <v>32.450000000000003</v>
      </c>
      <c r="K35" s="80">
        <v>47.448</v>
      </c>
      <c r="L35" s="161">
        <f>AD35+AV35+BO35+CG35+CY35+DQ35+EI35+FA35+FS35+GK35+GU35+HM35+IE35+IW35</f>
        <v>49.850000000000009</v>
      </c>
      <c r="M35" s="81">
        <f>41.9+48.6</f>
        <v>90.5</v>
      </c>
      <c r="N35" s="81">
        <v>74.3</v>
      </c>
      <c r="O35" s="81">
        <v>83.1</v>
      </c>
      <c r="P35" s="44">
        <v>66.83</v>
      </c>
      <c r="Q35" s="44">
        <f>+'[1]2014'!R33</f>
        <v>78.875</v>
      </c>
      <c r="R35" s="44">
        <v>77.828000000000003</v>
      </c>
      <c r="S35" s="44">
        <v>85.523999999999987</v>
      </c>
      <c r="T35" s="44">
        <v>98.277000000000001</v>
      </c>
      <c r="U35" s="56">
        <v>78.5047</v>
      </c>
      <c r="V35" s="84">
        <f t="shared" ref="V35:AA35" si="46">+V36+V37</f>
        <v>4.0999999999999996</v>
      </c>
      <c r="W35" s="84">
        <f t="shared" si="46"/>
        <v>1.5</v>
      </c>
      <c r="X35" s="84">
        <f t="shared" si="46"/>
        <v>1.9</v>
      </c>
      <c r="Y35" s="84">
        <f t="shared" si="46"/>
        <v>0.27999999999999997</v>
      </c>
      <c r="Z35" s="84">
        <f t="shared" si="46"/>
        <v>0.35000000000000003</v>
      </c>
      <c r="AA35" s="84">
        <f t="shared" si="46"/>
        <v>1.28</v>
      </c>
      <c r="AB35" s="84">
        <v>0.105</v>
      </c>
      <c r="AC35" s="84">
        <v>0.06</v>
      </c>
      <c r="AD35" s="84">
        <v>0</v>
      </c>
      <c r="AE35" s="84">
        <v>2</v>
      </c>
      <c r="AF35" s="92">
        <f>2+1.5</f>
        <v>3.5</v>
      </c>
      <c r="AG35" s="53">
        <v>87.964290368825701</v>
      </c>
      <c r="AH35" s="53">
        <v>3.2</v>
      </c>
      <c r="AI35" s="53">
        <v>3.1</v>
      </c>
      <c r="AJ35" s="53">
        <f>+'[1]2014'!D33</f>
        <v>2.5</v>
      </c>
      <c r="AK35" s="53">
        <v>1.55</v>
      </c>
      <c r="AL35" s="81">
        <v>2.2000000000000002</v>
      </c>
      <c r="AM35" s="81">
        <v>2.9</v>
      </c>
      <c r="AN35" s="56">
        <v>2.5</v>
      </c>
      <c r="AO35" s="84">
        <f t="shared" ref="AO35:AT35" si="47">+AO36+AO37</f>
        <v>4</v>
      </c>
      <c r="AP35" s="84">
        <f t="shared" si="47"/>
        <v>0.8</v>
      </c>
      <c r="AQ35" s="84">
        <f t="shared" si="47"/>
        <v>5</v>
      </c>
      <c r="AR35" s="84">
        <f t="shared" si="47"/>
        <v>7.6</v>
      </c>
      <c r="AS35" s="84">
        <f t="shared" si="47"/>
        <v>4</v>
      </c>
      <c r="AT35" s="84">
        <f t="shared" si="47"/>
        <v>1.33</v>
      </c>
      <c r="AU35" s="84">
        <v>0.3</v>
      </c>
      <c r="AV35" s="84">
        <v>1.1000000000000001</v>
      </c>
      <c r="AW35" s="114"/>
      <c r="AX35" s="84">
        <v>2.7</v>
      </c>
      <c r="AY35" s="92">
        <f>0.5+0.3</f>
        <v>0.8</v>
      </c>
      <c r="AZ35" s="50">
        <f>0.9+1.1</f>
        <v>2</v>
      </c>
      <c r="BA35" s="92">
        <v>4.0999999999999996</v>
      </c>
      <c r="BB35" s="50">
        <v>0.1</v>
      </c>
      <c r="BC35" s="92">
        <f>+'[1]2014'!E33</f>
        <v>0.26100000000000001</v>
      </c>
      <c r="BD35" s="92">
        <f>+'[1]2015'!E33</f>
        <v>0.18</v>
      </c>
      <c r="BE35" s="93">
        <v>2.5</v>
      </c>
      <c r="BF35" s="2">
        <v>1.95</v>
      </c>
      <c r="BG35" s="56">
        <v>0.5</v>
      </c>
      <c r="BH35" s="84">
        <f t="shared" ref="BH35:BM35" si="48">+BH36+BH37</f>
        <v>5.0999999999999996</v>
      </c>
      <c r="BI35" s="84">
        <f t="shared" si="48"/>
        <v>0.8</v>
      </c>
      <c r="BJ35" s="84">
        <f t="shared" si="48"/>
        <v>10.6</v>
      </c>
      <c r="BK35" s="84">
        <f t="shared" si="48"/>
        <v>8.8000000000000007</v>
      </c>
      <c r="BL35" s="84">
        <f t="shared" si="48"/>
        <v>10.32</v>
      </c>
      <c r="BM35" s="84">
        <f t="shared" si="48"/>
        <v>5.7</v>
      </c>
      <c r="BN35" s="84">
        <v>17.8</v>
      </c>
      <c r="BO35" s="84">
        <v>10</v>
      </c>
      <c r="BP35" s="84">
        <v>8.5</v>
      </c>
      <c r="BQ35" s="62">
        <v>13.4</v>
      </c>
      <c r="BR35" s="162">
        <f>4.5+7</f>
        <v>11.5</v>
      </c>
      <c r="BS35" s="70">
        <f>6+2.5</f>
        <v>8.5</v>
      </c>
      <c r="BT35" s="64">
        <v>7.2</v>
      </c>
      <c r="BU35" s="65">
        <f t="shared" ref="BU35" si="49">SUM(BU36:BU37)</f>
        <v>5.3000000000000007</v>
      </c>
      <c r="BV35" s="97">
        <f>+'[1]2014'!F33</f>
        <v>11</v>
      </c>
      <c r="BW35" s="66">
        <f>+'[1]2015'!F33</f>
        <v>8.7799999999999994</v>
      </c>
      <c r="BX35" s="66">
        <v>9.5749999999999993</v>
      </c>
      <c r="BY35" s="66">
        <v>13.88</v>
      </c>
      <c r="BZ35" s="98">
        <v>9.77</v>
      </c>
      <c r="CA35" s="163">
        <f t="shared" ref="CA35:CF35" si="50">+CA36+CA37</f>
        <v>5.5</v>
      </c>
      <c r="CB35" s="163">
        <f t="shared" si="50"/>
        <v>6.5</v>
      </c>
      <c r="CC35" s="163">
        <f t="shared" si="50"/>
        <v>3</v>
      </c>
      <c r="CD35" s="163">
        <f t="shared" si="50"/>
        <v>4.2</v>
      </c>
      <c r="CE35" s="163">
        <f t="shared" si="50"/>
        <v>1.3000000000000001E-2</v>
      </c>
      <c r="CF35" s="163">
        <f t="shared" si="50"/>
        <v>4</v>
      </c>
      <c r="CG35" s="163">
        <v>2.5</v>
      </c>
      <c r="CH35" s="163">
        <v>0.3</v>
      </c>
      <c r="CI35" s="163"/>
      <c r="CJ35" s="69">
        <v>2.7</v>
      </c>
      <c r="CK35" s="162">
        <f>3+0.5</f>
        <v>3.5</v>
      </c>
      <c r="CL35" s="62">
        <f>0.5+2.5</f>
        <v>3</v>
      </c>
      <c r="CM35" s="64">
        <v>3.5</v>
      </c>
      <c r="CN35" s="65">
        <f t="shared" ref="CN35" si="51">SUM(CN36:CN37)</f>
        <v>1.2</v>
      </c>
      <c r="CO35" s="97">
        <f>+'[1]2014'!G33</f>
        <v>2.0499999999999998</v>
      </c>
      <c r="CP35" s="97">
        <f>+'[1]2015'!G33</f>
        <v>1.1000000000000001</v>
      </c>
      <c r="CQ35" s="97">
        <v>0.51</v>
      </c>
      <c r="CR35" s="97">
        <v>1.6</v>
      </c>
      <c r="CS35" s="101">
        <v>0.1193</v>
      </c>
      <c r="CT35" s="163">
        <f t="shared" ref="CT35:CY35" si="52">+CT36+CT37</f>
        <v>6.1</v>
      </c>
      <c r="CU35" s="163">
        <f t="shared" si="52"/>
        <v>8.5</v>
      </c>
      <c r="CV35" s="163">
        <f t="shared" si="52"/>
        <v>9.4</v>
      </c>
      <c r="CW35" s="163">
        <f t="shared" si="52"/>
        <v>9.8000000000000007</v>
      </c>
      <c r="CX35" s="163">
        <f t="shared" si="52"/>
        <v>2.4</v>
      </c>
      <c r="CY35" s="163">
        <f t="shared" si="52"/>
        <v>5</v>
      </c>
      <c r="CZ35" s="163">
        <v>0.5</v>
      </c>
      <c r="DA35" s="163">
        <v>2</v>
      </c>
      <c r="DB35" s="163"/>
      <c r="DC35" s="69">
        <v>8.6</v>
      </c>
      <c r="DD35" s="162">
        <f>3+1</f>
        <v>4</v>
      </c>
      <c r="DE35" s="126">
        <v>4.5</v>
      </c>
      <c r="DF35" s="64">
        <v>6.2</v>
      </c>
      <c r="DG35" s="65">
        <f t="shared" ref="DG35" si="53">SUM(DG36:DG37)</f>
        <v>7</v>
      </c>
      <c r="DH35" s="97">
        <f>+'[1]2014'!H33</f>
        <v>3.5</v>
      </c>
      <c r="DI35" s="97">
        <f>+'[1]2015'!H33</f>
        <v>2</v>
      </c>
      <c r="DJ35" s="97">
        <v>1.5</v>
      </c>
      <c r="DK35" s="97">
        <v>2.4000000000000004</v>
      </c>
      <c r="DL35" s="103">
        <v>1.6</v>
      </c>
      <c r="DM35" s="163">
        <f t="shared" ref="DM35:DR35" si="54">+DM36+DM37</f>
        <v>4.2</v>
      </c>
      <c r="DN35" s="163">
        <f t="shared" si="54"/>
        <v>3.8</v>
      </c>
      <c r="DO35" s="163">
        <f t="shared" si="54"/>
        <v>4.5</v>
      </c>
      <c r="DP35" s="163">
        <f t="shared" si="54"/>
        <v>4.7</v>
      </c>
      <c r="DQ35" s="163">
        <f t="shared" si="54"/>
        <v>3.9200000000000004</v>
      </c>
      <c r="DR35" s="163">
        <f t="shared" si="54"/>
        <v>2.4</v>
      </c>
      <c r="DS35" s="163">
        <v>3.5</v>
      </c>
      <c r="DT35" s="163">
        <v>3.02</v>
      </c>
      <c r="DU35" s="163">
        <v>2.57</v>
      </c>
      <c r="DV35" s="69">
        <v>2.4</v>
      </c>
      <c r="DW35" s="162">
        <f>0.8+2.9</f>
        <v>3.7</v>
      </c>
      <c r="DX35" s="126">
        <f>1.9+0.4</f>
        <v>2.2999999999999998</v>
      </c>
      <c r="DY35" s="64">
        <v>2.1</v>
      </c>
      <c r="DZ35" s="65">
        <f t="shared" ref="DZ35" si="55">SUM(DZ36:DZ37)</f>
        <v>4</v>
      </c>
      <c r="EA35" s="97">
        <f>+'[1]2014'!I33</f>
        <v>6.33</v>
      </c>
      <c r="EB35" s="66">
        <f>+'[1]2015'!I33</f>
        <v>1.913</v>
      </c>
      <c r="EC35" s="66">
        <v>1.2</v>
      </c>
      <c r="ED35" s="66">
        <v>3.3</v>
      </c>
      <c r="EE35" s="103">
        <v>3.5389999999999997</v>
      </c>
      <c r="EF35" s="163">
        <f>+EF36+EF37</f>
        <v>0.89999999999999991</v>
      </c>
      <c r="EG35" s="163">
        <f>+EG36+EG37</f>
        <v>1</v>
      </c>
      <c r="EH35" s="163"/>
      <c r="EI35" s="163">
        <f>+EI36+EI37</f>
        <v>0.03</v>
      </c>
      <c r="EJ35" s="163">
        <f>+EJ36+EJ37</f>
        <v>0.03</v>
      </c>
      <c r="EK35" s="163"/>
      <c r="EL35" s="163"/>
      <c r="EM35" s="163"/>
      <c r="EN35" s="163"/>
      <c r="EO35" s="69">
        <v>5.9</v>
      </c>
      <c r="EP35" s="162">
        <v>3.5</v>
      </c>
      <c r="EQ35" s="126">
        <v>2.9</v>
      </c>
      <c r="ER35" s="64">
        <v>2.1</v>
      </c>
      <c r="ES35" s="65">
        <f t="shared" ref="ES35" si="56">SUM(ES36:ES37)</f>
        <v>2.2999999999999998</v>
      </c>
      <c r="ET35" s="97">
        <f>+'[1]2014'!J33</f>
        <v>2</v>
      </c>
      <c r="EU35" s="97">
        <f>+'[1]2015'!J33</f>
        <v>3.0999999999999996</v>
      </c>
      <c r="EV35" s="97">
        <v>1.9</v>
      </c>
      <c r="EW35" s="97">
        <v>1.1000000000000001</v>
      </c>
      <c r="EX35" s="103">
        <v>3.2789999999999999</v>
      </c>
      <c r="EY35" s="163">
        <f>+EY36+EY37</f>
        <v>0.6</v>
      </c>
      <c r="EZ35" s="163"/>
      <c r="FA35" s="163">
        <f>+FA36+FA37</f>
        <v>1.2</v>
      </c>
      <c r="FB35" s="163">
        <f>+FB36+FB37</f>
        <v>0.05</v>
      </c>
      <c r="FC35" s="163">
        <f>+FC36+FC37</f>
        <v>0.48</v>
      </c>
      <c r="FD35" s="163"/>
      <c r="FE35" s="163"/>
      <c r="FF35" s="163"/>
      <c r="FG35" s="163"/>
      <c r="FH35" s="69">
        <v>0.8</v>
      </c>
      <c r="FI35" s="162">
        <v>0.5</v>
      </c>
      <c r="FJ35" s="126">
        <v>0.5</v>
      </c>
      <c r="FK35" s="64">
        <v>1.4</v>
      </c>
      <c r="FL35" s="65">
        <f t="shared" ref="FL35" si="57">SUM(FL36:FL37)</f>
        <v>2.4</v>
      </c>
      <c r="FM35" s="97">
        <f>+'[1]2014'!K33</f>
        <v>0.21000000000000002</v>
      </c>
      <c r="FN35" s="66">
        <f>+'[1]2015'!K33</f>
        <v>1.109</v>
      </c>
      <c r="FO35" s="66">
        <v>0.30000000000000004</v>
      </c>
      <c r="FP35" s="66">
        <v>0.65</v>
      </c>
      <c r="FQ35" s="66">
        <v>0.43720000000000003</v>
      </c>
      <c r="FR35" s="163"/>
      <c r="FS35" s="163"/>
      <c r="FT35" s="163"/>
      <c r="FU35" s="163">
        <f>+FU36+FU37</f>
        <v>0.03</v>
      </c>
      <c r="FV35" s="163">
        <f>+FV36+FV37</f>
        <v>0.03</v>
      </c>
      <c r="FW35" s="163">
        <f>+FW36+FW37</f>
        <v>0.03</v>
      </c>
      <c r="FX35" s="163">
        <v>0.5</v>
      </c>
      <c r="FY35" s="163">
        <v>0.5</v>
      </c>
      <c r="FZ35" s="163">
        <v>0.12</v>
      </c>
      <c r="GA35" s="69">
        <v>0.2</v>
      </c>
      <c r="GB35" s="162">
        <v>0</v>
      </c>
      <c r="GC35" s="126">
        <f>1.4+0.6</f>
        <v>2</v>
      </c>
      <c r="GD35" s="64">
        <v>1.5</v>
      </c>
      <c r="GE35" s="65">
        <f t="shared" ref="GE35" si="58">SUM(GE36:GE37)</f>
        <v>0.4</v>
      </c>
      <c r="GF35" s="97">
        <f>+'[1]2014'!L33</f>
        <v>0.34200000000000003</v>
      </c>
      <c r="GG35" s="66">
        <f>+'[1]2015'!L33</f>
        <v>0.80400000000000005</v>
      </c>
      <c r="GH35" s="66">
        <v>0.64600000000000002</v>
      </c>
      <c r="GI35" s="66">
        <v>0.35399999999999998</v>
      </c>
      <c r="GJ35" s="98">
        <v>0.67120000000000002</v>
      </c>
      <c r="GK35" s="163"/>
      <c r="GL35" s="163"/>
      <c r="GM35" s="163"/>
      <c r="GN35" s="163">
        <f>+GN36+GN37</f>
        <v>0.16</v>
      </c>
      <c r="GO35" s="163"/>
      <c r="GP35" s="163">
        <f>+GP36+GP37</f>
        <v>1.4E-2</v>
      </c>
      <c r="GQ35" s="163">
        <v>1.4999999999999999E-2</v>
      </c>
      <c r="GR35" s="163"/>
      <c r="GS35" s="163">
        <v>1.2</v>
      </c>
      <c r="GT35" s="69">
        <v>4</v>
      </c>
      <c r="GU35" s="162">
        <f>0.8+0.8</f>
        <v>1.6</v>
      </c>
      <c r="GV35" s="126">
        <f>0.3+0.8</f>
        <v>1.1000000000000001</v>
      </c>
      <c r="GW35" s="64">
        <v>1.1000000000000001</v>
      </c>
      <c r="GX35" s="65">
        <f t="shared" ref="GX35" si="59">SUM(GX36:GX37)</f>
        <v>1.1000000000000001</v>
      </c>
      <c r="GY35" s="97">
        <f>+'[1]2014'!M33</f>
        <v>2</v>
      </c>
      <c r="GZ35" s="66">
        <f>+'[1]2015'!M33</f>
        <v>0.20200000000000001</v>
      </c>
      <c r="HA35" s="66">
        <v>5</v>
      </c>
      <c r="HB35" s="66">
        <v>1.3260000000000001</v>
      </c>
      <c r="HC35" s="98">
        <v>1.4990000000000001</v>
      </c>
      <c r="HD35" s="163"/>
      <c r="HE35" s="163"/>
      <c r="HF35" s="163">
        <f>+HG36+HG37</f>
        <v>1.4000000000000001</v>
      </c>
      <c r="HG35" s="163">
        <f>+HG36+HG37</f>
        <v>1.4000000000000001</v>
      </c>
      <c r="HH35" s="163">
        <f>+HH36+HH37</f>
        <v>0.52</v>
      </c>
      <c r="HI35" s="163"/>
      <c r="HJ35" s="163"/>
      <c r="HK35" s="163">
        <v>7.0000000000000007E-2</v>
      </c>
      <c r="HL35" s="163">
        <v>5.8000000000000003E-2</v>
      </c>
      <c r="HM35" s="69">
        <v>0.5</v>
      </c>
      <c r="HN35" s="162">
        <v>2</v>
      </c>
      <c r="HO35" s="126">
        <v>1</v>
      </c>
      <c r="HP35" s="64">
        <v>1</v>
      </c>
      <c r="HQ35" s="65">
        <f t="shared" ref="HQ35" si="60">SUM(HQ36:HQ37)</f>
        <v>0.13</v>
      </c>
      <c r="HR35" s="97">
        <f>+'[1]2014'!N33</f>
        <v>6.0000000000000001E-3</v>
      </c>
      <c r="HS35" s="97">
        <f>+'[1]2015'!N33</f>
        <v>0</v>
      </c>
      <c r="HT35" s="97">
        <v>0.1</v>
      </c>
      <c r="HU35" s="97">
        <v>1.1099999999999999</v>
      </c>
      <c r="HV35" s="105">
        <v>6.4399999999999999E-2</v>
      </c>
      <c r="HW35" s="163">
        <f t="shared" ref="HW35:IB35" si="61">+HW36+HW37</f>
        <v>1.5</v>
      </c>
      <c r="HX35" s="163">
        <f t="shared" si="61"/>
        <v>1.3</v>
      </c>
      <c r="HY35" s="163">
        <f t="shared" si="61"/>
        <v>0.09</v>
      </c>
      <c r="HZ35" s="163">
        <f t="shared" si="61"/>
        <v>4</v>
      </c>
      <c r="IA35" s="163">
        <f t="shared" si="61"/>
        <v>5.35</v>
      </c>
      <c r="IB35" s="163">
        <f t="shared" si="61"/>
        <v>9.81</v>
      </c>
      <c r="IC35" s="163">
        <v>10.5</v>
      </c>
      <c r="ID35" s="163">
        <v>13.4</v>
      </c>
      <c r="IE35" s="163">
        <v>22</v>
      </c>
      <c r="IF35" s="69">
        <v>37.200000000000003</v>
      </c>
      <c r="IG35" s="162">
        <f>8+19.6</f>
        <v>27.6</v>
      </c>
      <c r="IH35" s="126">
        <f>11.6+9.7</f>
        <v>21.299999999999997</v>
      </c>
      <c r="II35" s="64">
        <v>28.5</v>
      </c>
      <c r="IJ35" s="65">
        <f t="shared" ref="IJ35" si="62">SUM(IJ36:IJ37)</f>
        <v>23.5</v>
      </c>
      <c r="IK35" s="97">
        <f>+'[1]2014'!O33</f>
        <v>18.66</v>
      </c>
      <c r="IL35" s="97">
        <f>+'[1]2015'!O33</f>
        <v>28.49</v>
      </c>
      <c r="IM35" s="97">
        <v>31.492999999999999</v>
      </c>
      <c r="IN35" s="97">
        <v>42.706999999999994</v>
      </c>
      <c r="IO35" s="98">
        <v>25.216000000000001</v>
      </c>
      <c r="IP35" s="163">
        <f t="shared" ref="IP35:IU35" si="63">+IP36+IP37</f>
        <v>3.4</v>
      </c>
      <c r="IQ35" s="163">
        <f t="shared" si="63"/>
        <v>5.7</v>
      </c>
      <c r="IR35" s="163">
        <f t="shared" si="63"/>
        <v>10.199999999999999</v>
      </c>
      <c r="IS35" s="163">
        <f t="shared" si="63"/>
        <v>6.8000000000000007</v>
      </c>
      <c r="IT35" s="163">
        <f t="shared" si="63"/>
        <v>5.28</v>
      </c>
      <c r="IU35" s="163">
        <f t="shared" si="63"/>
        <v>1.9000000000000001</v>
      </c>
      <c r="IV35" s="163">
        <v>1.004</v>
      </c>
      <c r="IW35" s="163">
        <v>2</v>
      </c>
      <c r="IX35" s="163">
        <v>11.5</v>
      </c>
      <c r="IY35" s="69">
        <v>28.4</v>
      </c>
      <c r="IZ35" s="162">
        <f>13.2+14.9</f>
        <v>28.1</v>
      </c>
      <c r="JA35" s="126">
        <f>12.1+10.6</f>
        <v>22.7</v>
      </c>
      <c r="JB35" s="64">
        <v>21.2</v>
      </c>
      <c r="JC35" s="65">
        <f t="shared" ref="JC35" si="64">SUM(JC36:JC37)</f>
        <v>16.3</v>
      </c>
      <c r="JD35" s="97">
        <f>+'[1]2014'!P33</f>
        <v>30.015999999999998</v>
      </c>
      <c r="JE35" s="97">
        <f>+'[1]2015'!P33</f>
        <v>28.6</v>
      </c>
      <c r="JF35" s="97">
        <v>28.3</v>
      </c>
      <c r="JG35" s="97">
        <v>23</v>
      </c>
      <c r="JH35" s="98">
        <v>24.3096</v>
      </c>
      <c r="JI35" s="163">
        <f t="shared" ref="JI35:JN35" si="65">+JI36+JI37</f>
        <v>0.03</v>
      </c>
      <c r="JJ35" s="163"/>
      <c r="JK35" s="163"/>
      <c r="JL35" s="163">
        <f t="shared" si="65"/>
        <v>0.46</v>
      </c>
      <c r="JM35" s="163">
        <f t="shared" si="65"/>
        <v>1.2</v>
      </c>
      <c r="JN35" s="163">
        <f t="shared" si="65"/>
        <v>1.1299999999999999</v>
      </c>
      <c r="JO35" s="163">
        <v>0.02</v>
      </c>
      <c r="JP35" s="163"/>
      <c r="JQ35" s="163">
        <v>1.5</v>
      </c>
      <c r="JR35" s="69">
        <v>3.2</v>
      </c>
      <c r="JS35" s="162">
        <v>0.2</v>
      </c>
      <c r="JT35" s="126">
        <v>0</v>
      </c>
      <c r="JU35" s="64">
        <v>0</v>
      </c>
      <c r="JV35" s="65">
        <f t="shared" ref="JV35" si="66">SUM(JV36:JV37)</f>
        <v>0</v>
      </c>
      <c r="JW35" s="107">
        <f>+'[1]2014'!Q33</f>
        <v>0</v>
      </c>
      <c r="JX35" s="107">
        <f>+'[1]2015'!Q33</f>
        <v>0</v>
      </c>
      <c r="JY35" s="107">
        <v>0.3</v>
      </c>
      <c r="JZ35" s="2">
        <v>2</v>
      </c>
      <c r="KA35" s="56">
        <v>5</v>
      </c>
    </row>
    <row r="36" spans="1:287" ht="18.75" customHeight="1" x14ac:dyDescent="0.2">
      <c r="A36" s="39" t="s">
        <v>49</v>
      </c>
      <c r="B36" s="40" t="s">
        <v>48</v>
      </c>
      <c r="C36" s="161">
        <f t="shared" si="45"/>
        <v>19.220000000000002</v>
      </c>
      <c r="D36" s="161">
        <f t="shared" si="45"/>
        <v>17</v>
      </c>
      <c r="E36" s="161">
        <f t="shared" si="45"/>
        <v>21.78</v>
      </c>
      <c r="F36" s="161">
        <f t="shared" si="45"/>
        <v>17.474999999999998</v>
      </c>
      <c r="G36" s="161">
        <f t="shared" si="45"/>
        <v>13.57</v>
      </c>
      <c r="H36" s="161">
        <f t="shared" si="45"/>
        <v>14.314</v>
      </c>
      <c r="I36" s="161">
        <f t="shared" si="45"/>
        <v>13.986999999999998</v>
      </c>
      <c r="J36" s="80">
        <v>13.41</v>
      </c>
      <c r="K36" s="80">
        <v>20.635000000000002</v>
      </c>
      <c r="L36" s="161">
        <f>AD36+AV36+BO36+CG36+CY36+DQ36+EI36+FA36+FS36+GK36+GU36+HM36+IE36+IW36</f>
        <v>23.35</v>
      </c>
      <c r="M36" s="164">
        <f>AE36+AW36+BO36+CG36+CY36+DQ36+EI36+FA36+FS36+GK36+GU36+HM36+IE36+IW36</f>
        <v>24.049999999999997</v>
      </c>
      <c r="N36" s="81">
        <v>37.6</v>
      </c>
      <c r="O36" s="81">
        <v>47.7</v>
      </c>
      <c r="P36" s="44">
        <v>31.43</v>
      </c>
      <c r="Q36" s="44">
        <f>+'[1]2014'!R34</f>
        <v>34.415999999999997</v>
      </c>
      <c r="R36" s="44">
        <v>32.012999999999998</v>
      </c>
      <c r="S36" s="44">
        <v>33.799999999999997</v>
      </c>
      <c r="T36" s="44">
        <v>30.904</v>
      </c>
      <c r="U36" s="56">
        <v>22.506599999999999</v>
      </c>
      <c r="V36" s="84">
        <v>2.2000000000000002</v>
      </c>
      <c r="W36" s="84">
        <v>1</v>
      </c>
      <c r="X36" s="84">
        <v>0.9</v>
      </c>
      <c r="Y36" s="84">
        <v>0.04</v>
      </c>
      <c r="Z36" s="84">
        <v>0.08</v>
      </c>
      <c r="AA36" s="84">
        <v>0.8</v>
      </c>
      <c r="AB36" s="84">
        <v>0.06</v>
      </c>
      <c r="AC36" s="84">
        <v>0.04</v>
      </c>
      <c r="AD36" s="84">
        <v>0</v>
      </c>
      <c r="AE36" s="84">
        <v>1</v>
      </c>
      <c r="AF36" s="92">
        <v>2</v>
      </c>
      <c r="AG36" s="53">
        <v>115</v>
      </c>
      <c r="AH36" s="53">
        <v>1.5</v>
      </c>
      <c r="AI36" s="53">
        <v>0.8</v>
      </c>
      <c r="AJ36" s="53">
        <f>+'[1]2014'!D34</f>
        <v>1.7</v>
      </c>
      <c r="AK36" s="53">
        <v>1</v>
      </c>
      <c r="AL36" s="81">
        <v>0.8</v>
      </c>
      <c r="AM36" s="81">
        <v>1.5</v>
      </c>
      <c r="AN36" s="56">
        <v>0.86</v>
      </c>
      <c r="AO36" s="84">
        <v>3</v>
      </c>
      <c r="AP36" s="84">
        <v>0.5</v>
      </c>
      <c r="AQ36" s="84">
        <v>1.5</v>
      </c>
      <c r="AR36" s="84">
        <v>0.1</v>
      </c>
      <c r="AS36" s="84">
        <v>2.6</v>
      </c>
      <c r="AT36" s="84">
        <v>0.6</v>
      </c>
      <c r="AU36" s="84">
        <v>0.2</v>
      </c>
      <c r="AV36" s="84">
        <v>0.3</v>
      </c>
      <c r="AW36" s="114"/>
      <c r="AX36" s="84">
        <v>2.1</v>
      </c>
      <c r="AY36" s="92">
        <v>0.5</v>
      </c>
      <c r="AZ36" s="50">
        <v>0.9</v>
      </c>
      <c r="BA36" s="50">
        <v>4</v>
      </c>
      <c r="BB36" s="50">
        <v>0.1</v>
      </c>
      <c r="BC36" s="92">
        <f>+'[1]2014'!E34</f>
        <v>0.09</v>
      </c>
      <c r="BD36" s="92">
        <f>+'[1]2015'!E34</f>
        <v>3.4000000000000002E-2</v>
      </c>
      <c r="BE36" s="93">
        <v>0.5</v>
      </c>
      <c r="BF36" s="2">
        <v>1.4</v>
      </c>
      <c r="BG36" s="56">
        <v>0.1</v>
      </c>
      <c r="BH36" s="84">
        <v>2.8</v>
      </c>
      <c r="BI36" s="84">
        <v>0.8</v>
      </c>
      <c r="BJ36" s="84">
        <v>5</v>
      </c>
      <c r="BK36" s="84">
        <v>4.8</v>
      </c>
      <c r="BL36" s="84">
        <v>7.65</v>
      </c>
      <c r="BM36" s="84">
        <v>4.2</v>
      </c>
      <c r="BN36" s="84">
        <v>7</v>
      </c>
      <c r="BO36" s="84">
        <v>6</v>
      </c>
      <c r="BP36" s="84">
        <v>5</v>
      </c>
      <c r="BQ36" s="87">
        <v>7.4</v>
      </c>
      <c r="BR36" s="162">
        <v>4.5</v>
      </c>
      <c r="BS36" s="70">
        <v>6</v>
      </c>
      <c r="BT36" s="64">
        <v>4.5</v>
      </c>
      <c r="BU36" s="65">
        <v>4.2</v>
      </c>
      <c r="BV36" s="97">
        <f>+'[1]2014'!F34</f>
        <v>5</v>
      </c>
      <c r="BW36" s="97">
        <f>+'[1]2015'!F34</f>
        <v>5.6</v>
      </c>
      <c r="BX36" s="97">
        <v>5</v>
      </c>
      <c r="BY36" s="97">
        <v>6.9</v>
      </c>
      <c r="BZ36" s="98">
        <v>5</v>
      </c>
      <c r="CA36" s="163">
        <v>3.5</v>
      </c>
      <c r="CB36" s="163">
        <v>4.2</v>
      </c>
      <c r="CC36" s="163">
        <v>2</v>
      </c>
      <c r="CD36" s="163">
        <v>3</v>
      </c>
      <c r="CE36" s="163">
        <v>0.01</v>
      </c>
      <c r="CF36" s="163">
        <v>3</v>
      </c>
      <c r="CG36" s="163">
        <v>0.5</v>
      </c>
      <c r="CH36" s="163">
        <v>0.2</v>
      </c>
      <c r="CI36" s="163"/>
      <c r="CJ36" s="69">
        <v>2.2000000000000002</v>
      </c>
      <c r="CK36" s="162">
        <v>3</v>
      </c>
      <c r="CL36" s="62">
        <v>2.5</v>
      </c>
      <c r="CM36" s="64">
        <v>2.5</v>
      </c>
      <c r="CN36" s="65">
        <v>1</v>
      </c>
      <c r="CO36" s="97">
        <f>+'[1]2014'!G34</f>
        <v>1</v>
      </c>
      <c r="CP36" s="97">
        <f>+'[1]2015'!G34</f>
        <v>0.6</v>
      </c>
      <c r="CQ36" s="97">
        <v>0.5</v>
      </c>
      <c r="CR36" s="97">
        <v>1</v>
      </c>
      <c r="CS36" s="101">
        <v>2E-3</v>
      </c>
      <c r="CT36" s="163">
        <v>4.0999999999999996</v>
      </c>
      <c r="CU36" s="163">
        <v>5</v>
      </c>
      <c r="CV36" s="163">
        <v>5.5</v>
      </c>
      <c r="CW36" s="163">
        <v>5.7</v>
      </c>
      <c r="CX36" s="163">
        <v>1</v>
      </c>
      <c r="CY36" s="163">
        <v>3.6</v>
      </c>
      <c r="CZ36" s="163">
        <v>0.5</v>
      </c>
      <c r="DA36" s="163">
        <v>1.6</v>
      </c>
      <c r="DB36" s="163"/>
      <c r="DC36" s="69">
        <v>5.6</v>
      </c>
      <c r="DD36" s="162">
        <v>3</v>
      </c>
      <c r="DE36" s="126">
        <v>3</v>
      </c>
      <c r="DF36" s="64">
        <v>4</v>
      </c>
      <c r="DG36" s="65">
        <v>4</v>
      </c>
      <c r="DH36" s="97">
        <f>+'[1]2014'!H34</f>
        <v>2.9</v>
      </c>
      <c r="DI36" s="97">
        <f>+'[1]2015'!H34</f>
        <v>1.6</v>
      </c>
      <c r="DJ36" s="97">
        <v>0.5</v>
      </c>
      <c r="DK36" s="97">
        <v>1.1000000000000001</v>
      </c>
      <c r="DL36" s="103">
        <v>0.5</v>
      </c>
      <c r="DM36" s="163"/>
      <c r="DN36" s="163">
        <v>0.5</v>
      </c>
      <c r="DO36" s="163">
        <v>0.3</v>
      </c>
      <c r="DP36" s="163">
        <v>0.2</v>
      </c>
      <c r="DQ36" s="163">
        <v>0.22</v>
      </c>
      <c r="DR36" s="163">
        <v>0.3</v>
      </c>
      <c r="DS36" s="163">
        <v>0.2</v>
      </c>
      <c r="DT36" s="163">
        <v>0.02</v>
      </c>
      <c r="DU36" s="163">
        <v>0.5</v>
      </c>
      <c r="DV36" s="69">
        <v>0.7</v>
      </c>
      <c r="DW36" s="162">
        <v>0.8</v>
      </c>
      <c r="DX36" s="126">
        <v>0.4</v>
      </c>
      <c r="DY36" s="64">
        <v>0.8</v>
      </c>
      <c r="DZ36" s="65">
        <v>0.3</v>
      </c>
      <c r="EA36" s="97">
        <f>+'[1]2014'!I34</f>
        <v>2.5</v>
      </c>
      <c r="EB36" s="66">
        <f>+'[1]2015'!I34</f>
        <v>0.223</v>
      </c>
      <c r="EC36" s="66">
        <v>0.2</v>
      </c>
      <c r="ED36" s="66">
        <v>0.7</v>
      </c>
      <c r="EE36" s="103">
        <v>0.78</v>
      </c>
      <c r="EF36" s="163">
        <v>0.7</v>
      </c>
      <c r="EG36" s="163">
        <v>0.3</v>
      </c>
      <c r="EH36" s="163"/>
      <c r="EI36" s="163">
        <v>0.03</v>
      </c>
      <c r="EJ36" s="163">
        <v>0.03</v>
      </c>
      <c r="EK36" s="163"/>
      <c r="EL36" s="163"/>
      <c r="EM36" s="163"/>
      <c r="EN36" s="163"/>
      <c r="EO36" s="69">
        <v>4.4000000000000004</v>
      </c>
      <c r="EP36" s="162">
        <v>3.5</v>
      </c>
      <c r="EQ36" s="126">
        <v>1</v>
      </c>
      <c r="ER36" s="64">
        <v>1</v>
      </c>
      <c r="ES36" s="65">
        <v>0.8</v>
      </c>
      <c r="ET36" s="97">
        <f>+'[1]2014'!J34</f>
        <v>1</v>
      </c>
      <c r="EU36" s="97">
        <f>+'[1]2015'!J34</f>
        <v>1.4</v>
      </c>
      <c r="EV36" s="97">
        <v>0.5</v>
      </c>
      <c r="EW36" s="97">
        <v>0.5</v>
      </c>
      <c r="EX36" s="103">
        <v>1.3</v>
      </c>
      <c r="EY36" s="163">
        <v>0.3</v>
      </c>
      <c r="EZ36" s="163"/>
      <c r="FA36" s="163">
        <v>1.2</v>
      </c>
      <c r="FB36" s="163">
        <v>2.5000000000000001E-2</v>
      </c>
      <c r="FC36" s="163">
        <v>0.17</v>
      </c>
      <c r="FD36" s="163"/>
      <c r="FE36" s="163"/>
      <c r="FF36" s="163"/>
      <c r="FG36" s="163"/>
      <c r="FH36" s="69">
        <v>0.7</v>
      </c>
      <c r="FI36" s="162">
        <v>0.4</v>
      </c>
      <c r="FJ36" s="126">
        <v>0.1</v>
      </c>
      <c r="FK36" s="64">
        <v>1</v>
      </c>
      <c r="FL36" s="65">
        <v>1.5</v>
      </c>
      <c r="FM36" s="97">
        <f>+'[1]2014'!K34</f>
        <v>0.1</v>
      </c>
      <c r="FN36" s="66">
        <f>+'[1]2015'!K34</f>
        <v>0.01</v>
      </c>
      <c r="FO36" s="66">
        <v>0.2</v>
      </c>
      <c r="FP36" s="66">
        <v>0.2</v>
      </c>
      <c r="FQ36" s="66">
        <v>0.25</v>
      </c>
      <c r="FR36" s="163"/>
      <c r="FS36" s="163"/>
      <c r="FT36" s="163"/>
      <c r="FU36" s="163">
        <v>0.02</v>
      </c>
      <c r="FV36" s="163">
        <v>0.02</v>
      </c>
      <c r="FW36" s="163">
        <v>0.02</v>
      </c>
      <c r="FX36" s="163">
        <v>0.4</v>
      </c>
      <c r="FY36" s="163">
        <v>0.5</v>
      </c>
      <c r="FZ36" s="163">
        <v>0.1</v>
      </c>
      <c r="GA36" s="69">
        <v>0.1</v>
      </c>
      <c r="GB36" s="162">
        <v>0</v>
      </c>
      <c r="GC36" s="126">
        <v>0.6</v>
      </c>
      <c r="GD36" s="64">
        <v>1</v>
      </c>
      <c r="GE36" s="65">
        <v>0.3</v>
      </c>
      <c r="GF36" s="97">
        <f>+'[1]2014'!L34</f>
        <v>0.2</v>
      </c>
      <c r="GG36" s="66">
        <f>+'[1]2015'!L34</f>
        <v>4.5999999999999999E-2</v>
      </c>
      <c r="GH36" s="66">
        <v>0.2</v>
      </c>
      <c r="GI36" s="66">
        <v>0.19400000000000001</v>
      </c>
      <c r="GJ36" s="98">
        <v>0.1636</v>
      </c>
      <c r="GK36" s="163"/>
      <c r="GL36" s="163"/>
      <c r="GM36" s="163"/>
      <c r="GN36" s="163">
        <v>0.1</v>
      </c>
      <c r="GO36" s="163"/>
      <c r="GP36" s="163">
        <v>1.4E-2</v>
      </c>
      <c r="GQ36" s="163">
        <v>7.0000000000000001E-3</v>
      </c>
      <c r="GR36" s="163"/>
      <c r="GS36" s="163">
        <v>0.8</v>
      </c>
      <c r="GT36" s="69">
        <v>3.4</v>
      </c>
      <c r="GU36" s="162">
        <v>0.8</v>
      </c>
      <c r="GV36" s="126">
        <v>0.8</v>
      </c>
      <c r="GW36" s="64">
        <v>0.8</v>
      </c>
      <c r="GX36" s="65">
        <v>0.6</v>
      </c>
      <c r="GY36" s="97">
        <f>+'[1]2014'!M34</f>
        <v>0.5</v>
      </c>
      <c r="GZ36" s="97">
        <f>+'[1]2015'!M34</f>
        <v>0.2</v>
      </c>
      <c r="HA36" s="97">
        <v>5</v>
      </c>
      <c r="HB36" s="97">
        <v>1</v>
      </c>
      <c r="HC36" s="98">
        <v>1</v>
      </c>
      <c r="HD36" s="163"/>
      <c r="HE36" s="163"/>
      <c r="HF36" s="163"/>
      <c r="HG36" s="163">
        <v>0.3</v>
      </c>
      <c r="HH36" s="163">
        <v>0.11</v>
      </c>
      <c r="HI36" s="163"/>
      <c r="HJ36" s="163"/>
      <c r="HK36" s="163">
        <v>0.05</v>
      </c>
      <c r="HL36" s="163">
        <v>3.5000000000000003E-2</v>
      </c>
      <c r="HM36" s="69">
        <v>0.2</v>
      </c>
      <c r="HN36" s="162">
        <v>2</v>
      </c>
      <c r="HO36" s="126">
        <v>1</v>
      </c>
      <c r="HP36" s="64">
        <v>1</v>
      </c>
      <c r="HQ36" s="65">
        <v>0.03</v>
      </c>
      <c r="HR36" s="97">
        <f>+'[1]2014'!N34</f>
        <v>0</v>
      </c>
      <c r="HS36" s="97">
        <f>+'[1]2015'!N34</f>
        <v>0</v>
      </c>
      <c r="HT36" s="97">
        <v>0.1</v>
      </c>
      <c r="HU36" s="97">
        <v>0.51</v>
      </c>
      <c r="HV36" s="105">
        <v>1E-3</v>
      </c>
      <c r="HW36" s="163">
        <v>1.5</v>
      </c>
      <c r="HX36" s="163">
        <v>0.8</v>
      </c>
      <c r="HY36" s="163">
        <v>0.08</v>
      </c>
      <c r="HZ36" s="163">
        <v>0.5</v>
      </c>
      <c r="IA36" s="163">
        <v>1.3</v>
      </c>
      <c r="IB36" s="163">
        <v>1.48</v>
      </c>
      <c r="IC36" s="163">
        <v>5.0999999999999996</v>
      </c>
      <c r="ID36" s="163">
        <v>4.2</v>
      </c>
      <c r="IE36" s="163">
        <v>10</v>
      </c>
      <c r="IF36" s="69">
        <v>24.1</v>
      </c>
      <c r="IG36" s="162">
        <v>8</v>
      </c>
      <c r="IH36" s="126">
        <v>9.6999999999999993</v>
      </c>
      <c r="II36" s="64">
        <v>14</v>
      </c>
      <c r="IJ36" s="65">
        <v>11</v>
      </c>
      <c r="IK36" s="97">
        <f>+'[1]2014'!O34</f>
        <v>9</v>
      </c>
      <c r="IL36" s="97">
        <f>+'[1]2015'!O34</f>
        <v>13.7</v>
      </c>
      <c r="IM36" s="97">
        <v>11</v>
      </c>
      <c r="IN36" s="97">
        <v>10.7</v>
      </c>
      <c r="IO36" s="98">
        <v>5.55</v>
      </c>
      <c r="IP36" s="163">
        <v>1.1000000000000001</v>
      </c>
      <c r="IQ36" s="163">
        <v>3.9</v>
      </c>
      <c r="IR36" s="163">
        <v>5.3</v>
      </c>
      <c r="IS36" s="163">
        <v>2.6</v>
      </c>
      <c r="IT36" s="163">
        <v>0.38</v>
      </c>
      <c r="IU36" s="163">
        <v>0.3</v>
      </c>
      <c r="IV36" s="163"/>
      <c r="IW36" s="163">
        <v>0.5</v>
      </c>
      <c r="IX36" s="163">
        <v>3.5</v>
      </c>
      <c r="IY36" s="69">
        <v>13.4</v>
      </c>
      <c r="IZ36" s="162">
        <v>13.2</v>
      </c>
      <c r="JA36" s="126">
        <v>10.6</v>
      </c>
      <c r="JB36" s="64">
        <v>11.6</v>
      </c>
      <c r="JC36" s="65">
        <v>6.8</v>
      </c>
      <c r="JD36" s="97">
        <f>+'[1]2014'!P34</f>
        <v>10.426</v>
      </c>
      <c r="JE36" s="97">
        <f>+'[1]2015'!P34</f>
        <v>7.6</v>
      </c>
      <c r="JF36" s="97">
        <v>9</v>
      </c>
      <c r="JG36" s="97">
        <v>4.9000000000000004</v>
      </c>
      <c r="JH36" s="98">
        <v>5</v>
      </c>
      <c r="JI36" s="163">
        <v>0.02</v>
      </c>
      <c r="JJ36" s="163"/>
      <c r="JK36" s="163"/>
      <c r="JL36" s="163">
        <v>0.06</v>
      </c>
      <c r="JM36" s="163"/>
      <c r="JN36" s="163"/>
      <c r="JO36" s="163">
        <v>0.02</v>
      </c>
      <c r="JP36" s="163"/>
      <c r="JQ36" s="163">
        <v>0.7</v>
      </c>
      <c r="JR36" s="69">
        <v>1</v>
      </c>
      <c r="JS36" s="162">
        <v>0.2</v>
      </c>
      <c r="JT36" s="126">
        <v>0</v>
      </c>
      <c r="JU36" s="64">
        <v>0</v>
      </c>
      <c r="JV36" s="65">
        <v>0</v>
      </c>
      <c r="JW36" s="107">
        <f>+'[1]2014'!Q34</f>
        <v>0</v>
      </c>
      <c r="JX36" s="107">
        <f>+'[1]2015'!Q34</f>
        <v>0</v>
      </c>
      <c r="JY36" s="107">
        <v>0.3</v>
      </c>
      <c r="JZ36" s="2">
        <v>0.3</v>
      </c>
      <c r="KA36" s="56">
        <v>2</v>
      </c>
    </row>
    <row r="37" spans="1:287" ht="18.75" customHeight="1" x14ac:dyDescent="0.2">
      <c r="A37" s="39" t="s">
        <v>50</v>
      </c>
      <c r="B37" s="40" t="s">
        <v>48</v>
      </c>
      <c r="C37" s="161">
        <f t="shared" si="45"/>
        <v>16.21</v>
      </c>
      <c r="D37" s="161">
        <f t="shared" si="45"/>
        <v>12.899999999999999</v>
      </c>
      <c r="E37" s="161">
        <f t="shared" si="45"/>
        <v>24.11</v>
      </c>
      <c r="F37" s="161">
        <f t="shared" si="45"/>
        <v>30.834999999999997</v>
      </c>
      <c r="G37" s="161">
        <f t="shared" si="45"/>
        <v>20.323000000000004</v>
      </c>
      <c r="H37" s="161">
        <f t="shared" si="45"/>
        <v>18.279999999999998</v>
      </c>
      <c r="I37" s="161">
        <f t="shared" si="45"/>
        <v>22.757000000000001</v>
      </c>
      <c r="J37" s="80">
        <v>19.04</v>
      </c>
      <c r="K37" s="80">
        <v>26.812999999999999</v>
      </c>
      <c r="L37" s="161">
        <f>AD37+AV37+BO37+CG37+CY37+DQ37+EI37+FA37+FS37+GK37+GU37+HM37+IE37+IW37</f>
        <v>26.5</v>
      </c>
      <c r="M37" s="164">
        <f>+AE37+AW37+BO37+CG37+CY37+DQ37+FA37+GK37+HM37+IE37</f>
        <v>24.400000000000002</v>
      </c>
      <c r="N37" s="81">
        <v>36.700000000000003</v>
      </c>
      <c r="O37" s="81">
        <v>35.4</v>
      </c>
      <c r="P37" s="44">
        <v>35.4</v>
      </c>
      <c r="Q37" s="44">
        <f>+'[1]2014'!R35</f>
        <v>44.459000000000003</v>
      </c>
      <c r="R37" s="44">
        <v>45.814999999999998</v>
      </c>
      <c r="S37" s="44">
        <v>51.724000000000004</v>
      </c>
      <c r="T37" s="44">
        <v>67.373000000000005</v>
      </c>
      <c r="U37" s="56">
        <v>55.998100000000008</v>
      </c>
      <c r="V37" s="84">
        <v>1.9</v>
      </c>
      <c r="W37" s="84">
        <v>0.5</v>
      </c>
      <c r="X37" s="84">
        <v>1</v>
      </c>
      <c r="Y37" s="84">
        <v>0.24</v>
      </c>
      <c r="Z37" s="84">
        <v>0.27</v>
      </c>
      <c r="AA37" s="84">
        <v>0.48</v>
      </c>
      <c r="AB37" s="84">
        <v>4.4999999999999998E-2</v>
      </c>
      <c r="AC37" s="84">
        <v>0.02</v>
      </c>
      <c r="AD37" s="84">
        <v>0</v>
      </c>
      <c r="AE37" s="84">
        <v>1</v>
      </c>
      <c r="AF37" s="92">
        <v>1.5</v>
      </c>
      <c r="AG37" s="53">
        <f>1+1.5</f>
        <v>2.5</v>
      </c>
      <c r="AH37" s="53">
        <v>1.7</v>
      </c>
      <c r="AI37" s="53">
        <v>2.2999999999999998</v>
      </c>
      <c r="AJ37" s="53">
        <f>+'[1]2014'!D35</f>
        <v>0.8</v>
      </c>
      <c r="AK37" s="53">
        <v>0.55000000000000004</v>
      </c>
      <c r="AL37" s="81">
        <v>1.4</v>
      </c>
      <c r="AM37" s="81">
        <v>1.4</v>
      </c>
      <c r="AN37" s="56">
        <v>1.64</v>
      </c>
      <c r="AO37" s="84">
        <v>1</v>
      </c>
      <c r="AP37" s="84">
        <v>0.3</v>
      </c>
      <c r="AQ37" s="84">
        <v>3.5</v>
      </c>
      <c r="AR37" s="84">
        <v>7.5</v>
      </c>
      <c r="AS37" s="84">
        <v>1.4</v>
      </c>
      <c r="AT37" s="84">
        <v>0.73</v>
      </c>
      <c r="AU37" s="84">
        <v>0.1</v>
      </c>
      <c r="AV37" s="84">
        <v>0.8</v>
      </c>
      <c r="AW37" s="114"/>
      <c r="AX37" s="84">
        <v>0.6</v>
      </c>
      <c r="AY37" s="92">
        <v>0.3</v>
      </c>
      <c r="AZ37" s="50">
        <v>1.1000000000000001</v>
      </c>
      <c r="BA37" s="50">
        <v>0.1</v>
      </c>
      <c r="BB37" s="50">
        <v>0</v>
      </c>
      <c r="BC37" s="92">
        <f>+'[1]2014'!E35</f>
        <v>0.17100000000000001</v>
      </c>
      <c r="BD37" s="92">
        <f>+'[1]2015'!E35</f>
        <v>0.14599999999999999</v>
      </c>
      <c r="BE37" s="93">
        <v>2</v>
      </c>
      <c r="BF37" s="2">
        <v>0.55000000000000004</v>
      </c>
      <c r="BG37" s="56">
        <v>0.4</v>
      </c>
      <c r="BH37" s="84">
        <v>2.2999999999999998</v>
      </c>
      <c r="BI37" s="114"/>
      <c r="BJ37" s="84">
        <v>5.6</v>
      </c>
      <c r="BK37" s="84">
        <v>4</v>
      </c>
      <c r="BL37" s="84">
        <v>2.67</v>
      </c>
      <c r="BM37" s="84">
        <v>1.5</v>
      </c>
      <c r="BN37" s="84">
        <v>10.8</v>
      </c>
      <c r="BO37" s="84">
        <v>4</v>
      </c>
      <c r="BP37" s="84">
        <v>3.5</v>
      </c>
      <c r="BQ37" s="87">
        <v>6</v>
      </c>
      <c r="BR37" s="162">
        <v>7</v>
      </c>
      <c r="BS37" s="70">
        <v>2.5</v>
      </c>
      <c r="BT37" s="64">
        <v>2.7</v>
      </c>
      <c r="BU37" s="65">
        <v>1.1000000000000001</v>
      </c>
      <c r="BV37" s="97">
        <f>+'[1]2014'!F35</f>
        <v>5.9999999999999991</v>
      </c>
      <c r="BW37" s="66">
        <f>+'[1]2015'!F35</f>
        <v>3.18</v>
      </c>
      <c r="BX37" s="66">
        <v>4.5750000000000002</v>
      </c>
      <c r="BY37" s="66">
        <v>6.98</v>
      </c>
      <c r="BZ37" s="98">
        <v>4.7699999999999996</v>
      </c>
      <c r="CA37" s="163">
        <v>2</v>
      </c>
      <c r="CB37" s="163">
        <v>2.2999999999999998</v>
      </c>
      <c r="CC37" s="163">
        <v>1</v>
      </c>
      <c r="CD37" s="163">
        <v>1.2</v>
      </c>
      <c r="CE37" s="163">
        <v>3.0000000000000001E-3</v>
      </c>
      <c r="CF37" s="163">
        <v>1</v>
      </c>
      <c r="CG37" s="163">
        <v>2</v>
      </c>
      <c r="CH37" s="163">
        <v>0.1</v>
      </c>
      <c r="CI37" s="163"/>
      <c r="CJ37" s="69">
        <v>0.5</v>
      </c>
      <c r="CK37" s="162">
        <v>0.5</v>
      </c>
      <c r="CL37" s="62">
        <v>0.5</v>
      </c>
      <c r="CM37" s="64">
        <v>1</v>
      </c>
      <c r="CN37" s="65">
        <v>0.2</v>
      </c>
      <c r="CO37" s="97">
        <f>+'[1]2014'!G35</f>
        <v>1.05</v>
      </c>
      <c r="CP37" s="97">
        <f>+'[1]2015'!G35</f>
        <v>0.5</v>
      </c>
      <c r="CQ37" s="97">
        <v>0.01</v>
      </c>
      <c r="CR37" s="97">
        <v>0.6</v>
      </c>
      <c r="CS37" s="101">
        <v>0.1173</v>
      </c>
      <c r="CT37" s="163">
        <v>2</v>
      </c>
      <c r="CU37" s="163">
        <v>3.5</v>
      </c>
      <c r="CV37" s="163">
        <v>3.9</v>
      </c>
      <c r="CW37" s="163">
        <v>4.0999999999999996</v>
      </c>
      <c r="CX37" s="163">
        <v>1.4</v>
      </c>
      <c r="CY37" s="163">
        <v>1.4</v>
      </c>
      <c r="CZ37" s="163"/>
      <c r="DA37" s="163">
        <v>0.4</v>
      </c>
      <c r="DB37" s="163"/>
      <c r="DC37" s="69">
        <v>3</v>
      </c>
      <c r="DD37" s="162">
        <v>1</v>
      </c>
      <c r="DE37" s="126">
        <v>1.5</v>
      </c>
      <c r="DF37" s="64">
        <v>2.2000000000000002</v>
      </c>
      <c r="DG37" s="65">
        <v>3</v>
      </c>
      <c r="DH37" s="97">
        <f>+'[1]2014'!H35</f>
        <v>0.6</v>
      </c>
      <c r="DI37" s="97">
        <f>+'[1]2015'!H35</f>
        <v>0.4</v>
      </c>
      <c r="DJ37" s="97">
        <v>1</v>
      </c>
      <c r="DK37" s="97">
        <v>1.3</v>
      </c>
      <c r="DL37" s="103">
        <v>1.1000000000000001</v>
      </c>
      <c r="DM37" s="163">
        <v>4.2</v>
      </c>
      <c r="DN37" s="163">
        <v>3.3</v>
      </c>
      <c r="DO37" s="163">
        <v>4.2</v>
      </c>
      <c r="DP37" s="163">
        <v>4.5</v>
      </c>
      <c r="DQ37" s="163">
        <v>3.7</v>
      </c>
      <c r="DR37" s="163">
        <v>2.1</v>
      </c>
      <c r="DS37" s="163">
        <v>3.3</v>
      </c>
      <c r="DT37" s="163">
        <v>3</v>
      </c>
      <c r="DU37" s="163">
        <v>2.0699999999999998</v>
      </c>
      <c r="DV37" s="69">
        <v>1.7</v>
      </c>
      <c r="DW37" s="162">
        <v>2.9</v>
      </c>
      <c r="DX37" s="126">
        <v>1.9</v>
      </c>
      <c r="DY37" s="64">
        <v>1.3</v>
      </c>
      <c r="DZ37" s="65">
        <v>3.7</v>
      </c>
      <c r="EA37" s="97">
        <f>+'[1]2014'!I35</f>
        <v>3.83</v>
      </c>
      <c r="EB37" s="66">
        <f>+'[1]2015'!I35</f>
        <v>1.69</v>
      </c>
      <c r="EC37" s="66">
        <v>1</v>
      </c>
      <c r="ED37" s="66">
        <v>2.6</v>
      </c>
      <c r="EE37" s="103">
        <v>2.7589999999999999</v>
      </c>
      <c r="EF37" s="163">
        <v>0.2</v>
      </c>
      <c r="EG37" s="163">
        <v>0.7</v>
      </c>
      <c r="EH37" s="163"/>
      <c r="EI37" s="163"/>
      <c r="EJ37" s="163"/>
      <c r="EK37" s="163"/>
      <c r="EL37" s="163"/>
      <c r="EM37" s="163"/>
      <c r="EN37" s="163"/>
      <c r="EO37" s="69">
        <v>1.5</v>
      </c>
      <c r="EP37" s="165">
        <v>0</v>
      </c>
      <c r="EQ37" s="126">
        <v>1.9</v>
      </c>
      <c r="ER37" s="64">
        <v>1.1000000000000001</v>
      </c>
      <c r="ES37" s="65">
        <v>1.5</v>
      </c>
      <c r="ET37" s="97">
        <f>+'[1]2014'!J35</f>
        <v>1</v>
      </c>
      <c r="EU37" s="97">
        <f>+'[1]2015'!J35</f>
        <v>1.7</v>
      </c>
      <c r="EV37" s="97">
        <v>1.4</v>
      </c>
      <c r="EW37" s="97">
        <v>0.6</v>
      </c>
      <c r="EX37" s="103">
        <v>1.9790000000000001</v>
      </c>
      <c r="EY37" s="163">
        <v>0.3</v>
      </c>
      <c r="EZ37" s="163"/>
      <c r="FA37" s="163"/>
      <c r="FB37" s="163">
        <v>2.5000000000000001E-2</v>
      </c>
      <c r="FC37" s="163">
        <v>0.31</v>
      </c>
      <c r="FD37" s="163"/>
      <c r="FE37" s="163"/>
      <c r="FF37" s="163"/>
      <c r="FG37" s="163"/>
      <c r="FH37" s="69">
        <v>0.1</v>
      </c>
      <c r="FI37" s="162">
        <v>0.1</v>
      </c>
      <c r="FJ37" s="126">
        <v>0.4</v>
      </c>
      <c r="FK37" s="64">
        <v>0.4</v>
      </c>
      <c r="FL37" s="65">
        <v>0.9</v>
      </c>
      <c r="FM37" s="97">
        <f>+'[1]2014'!K35</f>
        <v>0.11</v>
      </c>
      <c r="FN37" s="66">
        <f>+'[1]2015'!K35</f>
        <v>1.099</v>
      </c>
      <c r="FO37" s="66">
        <v>0.1</v>
      </c>
      <c r="FP37" s="66">
        <v>0.45</v>
      </c>
      <c r="FQ37" s="66">
        <v>0.18720000000000001</v>
      </c>
      <c r="FR37" s="163"/>
      <c r="FS37" s="163"/>
      <c r="FT37" s="163"/>
      <c r="FU37" s="163">
        <v>0.01</v>
      </c>
      <c r="FV37" s="163">
        <v>0.01</v>
      </c>
      <c r="FW37" s="163">
        <v>0.01</v>
      </c>
      <c r="FX37" s="163">
        <v>0.1</v>
      </c>
      <c r="FY37" s="163">
        <v>0</v>
      </c>
      <c r="FZ37" s="163">
        <v>0.02</v>
      </c>
      <c r="GA37" s="69">
        <v>0.1</v>
      </c>
      <c r="GB37" s="162">
        <v>0</v>
      </c>
      <c r="GC37" s="126">
        <v>1.4</v>
      </c>
      <c r="GD37" s="64">
        <v>0.5</v>
      </c>
      <c r="GE37" s="65">
        <v>0.1</v>
      </c>
      <c r="GF37" s="97">
        <f>+'[1]2014'!L35</f>
        <v>0.14200000000000002</v>
      </c>
      <c r="GG37" s="66">
        <f>+'[1]2015'!L35</f>
        <v>0.75800000000000001</v>
      </c>
      <c r="GH37" s="66">
        <v>0.44600000000000001</v>
      </c>
      <c r="GI37" s="66">
        <v>0.16</v>
      </c>
      <c r="GJ37" s="98">
        <v>0.50760000000000005</v>
      </c>
      <c r="GK37" s="163"/>
      <c r="GL37" s="163"/>
      <c r="GM37" s="163"/>
      <c r="GN37" s="163">
        <v>0.06</v>
      </c>
      <c r="GO37" s="163"/>
      <c r="GP37" s="163"/>
      <c r="GQ37" s="163">
        <v>8.0000000000000002E-3</v>
      </c>
      <c r="GR37" s="163"/>
      <c r="GS37" s="163">
        <v>0.4</v>
      </c>
      <c r="GT37" s="69">
        <v>0.6</v>
      </c>
      <c r="GU37" s="162">
        <v>0.8</v>
      </c>
      <c r="GV37" s="126">
        <v>0.3</v>
      </c>
      <c r="GW37" s="64">
        <v>0.3</v>
      </c>
      <c r="GX37" s="65">
        <v>0.5</v>
      </c>
      <c r="GY37" s="97">
        <f>+'[1]2014'!M35</f>
        <v>1.5</v>
      </c>
      <c r="GZ37" s="66">
        <f>+'[1]2015'!M35</f>
        <v>2E-3</v>
      </c>
      <c r="HA37" s="66"/>
      <c r="HB37" s="66">
        <v>0.32600000000000001</v>
      </c>
      <c r="HC37" s="98">
        <v>0.499</v>
      </c>
      <c r="HD37" s="163"/>
      <c r="HE37" s="163"/>
      <c r="HF37" s="163"/>
      <c r="HG37" s="163">
        <v>1.1000000000000001</v>
      </c>
      <c r="HH37" s="163">
        <v>0.41</v>
      </c>
      <c r="HI37" s="163"/>
      <c r="HJ37" s="163"/>
      <c r="HK37" s="163">
        <v>0.02</v>
      </c>
      <c r="HL37" s="163">
        <v>2.3E-2</v>
      </c>
      <c r="HM37" s="69">
        <v>0.3</v>
      </c>
      <c r="HN37" s="162">
        <v>0</v>
      </c>
      <c r="HO37" s="126">
        <v>0</v>
      </c>
      <c r="HP37" s="64">
        <v>0</v>
      </c>
      <c r="HQ37" s="65">
        <v>0.1</v>
      </c>
      <c r="HR37" s="97">
        <f>+'[1]2014'!N35</f>
        <v>6.0000000000000001E-3</v>
      </c>
      <c r="HS37" s="97">
        <f>+'[1]2015'!N35</f>
        <v>0</v>
      </c>
      <c r="HT37" s="97"/>
      <c r="HU37" s="97">
        <v>0.6</v>
      </c>
      <c r="HV37" s="105">
        <v>6.3399999999999998E-2</v>
      </c>
      <c r="HW37" s="163"/>
      <c r="HX37" s="163">
        <v>0.5</v>
      </c>
      <c r="HY37" s="163">
        <v>0.01</v>
      </c>
      <c r="HZ37" s="163">
        <v>3.5</v>
      </c>
      <c r="IA37" s="163">
        <v>4.05</v>
      </c>
      <c r="IB37" s="163">
        <v>8.33</v>
      </c>
      <c r="IC37" s="163">
        <v>5.4</v>
      </c>
      <c r="ID37" s="163">
        <v>9.1999999999999993</v>
      </c>
      <c r="IE37" s="163">
        <v>12</v>
      </c>
      <c r="IF37" s="69">
        <v>13.1</v>
      </c>
      <c r="IG37" s="162">
        <v>19.600000000000001</v>
      </c>
      <c r="IH37" s="126">
        <v>11.6</v>
      </c>
      <c r="II37" s="64">
        <v>14.5</v>
      </c>
      <c r="IJ37" s="65">
        <v>12.5</v>
      </c>
      <c r="IK37" s="97">
        <f>+'[1]2014'!O35</f>
        <v>9.66</v>
      </c>
      <c r="IL37" s="97">
        <f>+'[1]2015'!O35</f>
        <v>14.79</v>
      </c>
      <c r="IM37" s="97">
        <v>20.492999999999999</v>
      </c>
      <c r="IN37" s="97">
        <v>32.006999999999998</v>
      </c>
      <c r="IO37" s="98">
        <v>19.666</v>
      </c>
      <c r="IP37" s="163">
        <v>2.2999999999999998</v>
      </c>
      <c r="IQ37" s="163">
        <v>1.8</v>
      </c>
      <c r="IR37" s="163">
        <v>4.9000000000000004</v>
      </c>
      <c r="IS37" s="163">
        <v>4.2</v>
      </c>
      <c r="IT37" s="163">
        <v>4.9000000000000004</v>
      </c>
      <c r="IU37" s="163">
        <v>1.6</v>
      </c>
      <c r="IV37" s="163">
        <v>1.004</v>
      </c>
      <c r="IW37" s="163">
        <v>1.5</v>
      </c>
      <c r="IX37" s="163">
        <v>8</v>
      </c>
      <c r="IY37" s="69">
        <v>15</v>
      </c>
      <c r="IZ37" s="162">
        <v>14.9</v>
      </c>
      <c r="JA37" s="126">
        <v>12.1</v>
      </c>
      <c r="JB37" s="64">
        <v>9.6</v>
      </c>
      <c r="JC37" s="65">
        <v>9.5</v>
      </c>
      <c r="JD37" s="97">
        <f>+'[1]2014'!P35</f>
        <v>19.59</v>
      </c>
      <c r="JE37" s="97">
        <f>+'[1]2015'!P35</f>
        <v>21</v>
      </c>
      <c r="JF37" s="97">
        <v>19.3</v>
      </c>
      <c r="JG37" s="97">
        <v>18.100000000000001</v>
      </c>
      <c r="JH37" s="98">
        <v>19.3096</v>
      </c>
      <c r="JI37" s="163">
        <v>0.01</v>
      </c>
      <c r="JJ37" s="163"/>
      <c r="JK37" s="163"/>
      <c r="JL37" s="163">
        <v>0.4</v>
      </c>
      <c r="JM37" s="163">
        <v>1.2</v>
      </c>
      <c r="JN37" s="163">
        <v>1.1299999999999999</v>
      </c>
      <c r="JO37" s="163"/>
      <c r="JP37" s="163"/>
      <c r="JQ37" s="163">
        <v>0.8</v>
      </c>
      <c r="JR37" s="69">
        <v>2.2000000000000002</v>
      </c>
      <c r="JS37" s="162">
        <v>0</v>
      </c>
      <c r="JT37" s="126">
        <v>0</v>
      </c>
      <c r="JU37" s="64">
        <v>0</v>
      </c>
      <c r="JV37" s="65">
        <v>0</v>
      </c>
      <c r="JW37" s="107">
        <f>+'[1]2014'!Q35</f>
        <v>0</v>
      </c>
      <c r="JX37" s="107">
        <f>+'[1]2015'!Q35</f>
        <v>0</v>
      </c>
      <c r="JY37" s="107">
        <v>0</v>
      </c>
      <c r="JZ37" s="2">
        <v>1.7</v>
      </c>
      <c r="KA37" s="56">
        <v>3</v>
      </c>
    </row>
    <row r="38" spans="1:287" ht="18.75" customHeight="1" x14ac:dyDescent="0.2">
      <c r="A38" s="39" t="s">
        <v>51</v>
      </c>
      <c r="B38" s="40" t="s">
        <v>52</v>
      </c>
      <c r="C38" s="161">
        <f t="shared" si="45"/>
        <v>117.91999999999999</v>
      </c>
      <c r="D38" s="161">
        <f t="shared" si="45"/>
        <v>187.3</v>
      </c>
      <c r="E38" s="161">
        <f t="shared" si="45"/>
        <v>234.75</v>
      </c>
      <c r="F38" s="161">
        <f t="shared" si="45"/>
        <v>197.2</v>
      </c>
      <c r="G38" s="161">
        <f t="shared" si="45"/>
        <v>193.67000000000002</v>
      </c>
      <c r="H38" s="161">
        <f t="shared" si="45"/>
        <v>101.40900000000002</v>
      </c>
      <c r="I38" s="161">
        <f t="shared" si="45"/>
        <v>210.614</v>
      </c>
      <c r="J38" s="80">
        <v>286.89999999999998</v>
      </c>
      <c r="K38" s="80">
        <v>211.791</v>
      </c>
      <c r="L38" s="80">
        <f>183.7+144.7</f>
        <v>328.4</v>
      </c>
      <c r="M38" s="81">
        <f>161.6+170</f>
        <v>331.6</v>
      </c>
      <c r="N38" s="81">
        <v>375.2</v>
      </c>
      <c r="O38" s="81">
        <v>358.9</v>
      </c>
      <c r="P38" s="44">
        <v>425.8</v>
      </c>
      <c r="Q38" s="44">
        <f>+'[1]2014'!R36</f>
        <v>449.85500000000002</v>
      </c>
      <c r="R38" s="44">
        <v>539.85699999999997</v>
      </c>
      <c r="S38" s="44">
        <v>466.84000000000003</v>
      </c>
      <c r="T38" s="44">
        <v>446.72899999999998</v>
      </c>
      <c r="U38" s="56">
        <v>328.42070000000001</v>
      </c>
      <c r="V38" s="84">
        <f t="shared" ref="V38:AA38" si="67">+V39+V40</f>
        <v>5.6</v>
      </c>
      <c r="W38" s="84">
        <f t="shared" si="67"/>
        <v>3.5</v>
      </c>
      <c r="X38" s="84">
        <f t="shared" si="67"/>
        <v>3.7</v>
      </c>
      <c r="Y38" s="84">
        <f t="shared" si="67"/>
        <v>0.66999999999999993</v>
      </c>
      <c r="Z38" s="84">
        <f t="shared" si="67"/>
        <v>0.27</v>
      </c>
      <c r="AA38" s="84">
        <f t="shared" si="67"/>
        <v>8.7000000000000011</v>
      </c>
      <c r="AB38" s="84">
        <v>1.31</v>
      </c>
      <c r="AC38" s="84">
        <v>6.9</v>
      </c>
      <c r="AD38" s="84">
        <v>0</v>
      </c>
      <c r="AE38" s="84">
        <f>4.1+0.3</f>
        <v>4.3999999999999995</v>
      </c>
      <c r="AF38" s="92">
        <v>20</v>
      </c>
      <c r="AG38" s="53">
        <v>1</v>
      </c>
      <c r="AH38" s="53">
        <v>13</v>
      </c>
      <c r="AI38" s="53">
        <v>20.3</v>
      </c>
      <c r="AJ38" s="53">
        <f>+'[1]2014'!D36</f>
        <v>12.4</v>
      </c>
      <c r="AK38" s="53">
        <v>14.3</v>
      </c>
      <c r="AL38" s="81">
        <v>13.9</v>
      </c>
      <c r="AM38" s="81">
        <v>8.9009999999999998</v>
      </c>
      <c r="AN38" s="56">
        <v>7.2029999999999994</v>
      </c>
      <c r="AO38" s="84">
        <f t="shared" ref="AO38:AT38" si="68">+AO39+AO40</f>
        <v>1.1000000000000001</v>
      </c>
      <c r="AP38" s="84">
        <f t="shared" si="68"/>
        <v>0.4</v>
      </c>
      <c r="AQ38" s="84">
        <f t="shared" si="68"/>
        <v>10.6</v>
      </c>
      <c r="AR38" s="84">
        <f t="shared" si="68"/>
        <v>2.2000000000000002</v>
      </c>
      <c r="AS38" s="84">
        <f t="shared" si="68"/>
        <v>4.7</v>
      </c>
      <c r="AT38" s="84">
        <f t="shared" si="68"/>
        <v>2.2000000000000002</v>
      </c>
      <c r="AU38" s="84">
        <v>0.2</v>
      </c>
      <c r="AV38" s="84">
        <v>6.2</v>
      </c>
      <c r="AW38" s="114"/>
      <c r="AX38" s="84">
        <f>0.3+0.01</f>
        <v>0.31</v>
      </c>
      <c r="AY38" s="92">
        <v>1.7</v>
      </c>
      <c r="AZ38" s="50">
        <f>1.1+2.1</f>
        <v>3.2</v>
      </c>
      <c r="BA38" s="50">
        <v>0.4</v>
      </c>
      <c r="BB38" s="50">
        <v>0.8</v>
      </c>
      <c r="BC38" s="92">
        <f>+'[1]2014'!E36</f>
        <v>0.155</v>
      </c>
      <c r="BD38" s="92">
        <f>+'[1]2015'!E36</f>
        <v>0.182</v>
      </c>
      <c r="BE38" s="93">
        <v>7</v>
      </c>
      <c r="BF38" s="2">
        <v>0.77500000000000002</v>
      </c>
      <c r="BG38" s="56">
        <v>0.21299999999999999</v>
      </c>
      <c r="BH38" s="84">
        <f t="shared" ref="BH38:BM38" si="69">+BH39+BH40</f>
        <v>14.3</v>
      </c>
      <c r="BI38" s="84">
        <f t="shared" si="69"/>
        <v>72.5</v>
      </c>
      <c r="BJ38" s="84">
        <f t="shared" si="69"/>
        <v>34.4</v>
      </c>
      <c r="BK38" s="84">
        <f t="shared" si="69"/>
        <v>26.799999999999997</v>
      </c>
      <c r="BL38" s="84">
        <f t="shared" si="69"/>
        <v>46.4</v>
      </c>
      <c r="BM38" s="84">
        <f t="shared" si="69"/>
        <v>17.8</v>
      </c>
      <c r="BN38" s="84">
        <v>62.5</v>
      </c>
      <c r="BO38" s="84">
        <v>31.7</v>
      </c>
      <c r="BP38" s="84">
        <v>53.5</v>
      </c>
      <c r="BQ38" s="62">
        <f>47+10.9</f>
        <v>57.9</v>
      </c>
      <c r="BR38" s="126">
        <v>42.9</v>
      </c>
      <c r="BS38" s="166">
        <f>71.1+11.6</f>
        <v>82.699999999999989</v>
      </c>
      <c r="BT38" s="64">
        <v>80.7</v>
      </c>
      <c r="BU38" s="65">
        <f t="shared" ref="BU38" si="70">SUM(BU39:BU40)</f>
        <v>42.8</v>
      </c>
      <c r="BV38" s="97">
        <f>+'[1]2014'!F36</f>
        <v>70.3</v>
      </c>
      <c r="BW38" s="66">
        <f>+'[1]2015'!F36</f>
        <v>84.064999999999998</v>
      </c>
      <c r="BX38" s="66">
        <v>76.599999999999994</v>
      </c>
      <c r="BY38" s="66">
        <v>39.86</v>
      </c>
      <c r="BZ38" s="98">
        <v>74.62</v>
      </c>
      <c r="CA38" s="163">
        <f>+CA39+CA40</f>
        <v>5.9</v>
      </c>
      <c r="CB38" s="163">
        <f>+CB39+CB40</f>
        <v>6.5</v>
      </c>
      <c r="CC38" s="163">
        <f>+CC39+CC40</f>
        <v>4.0999999999999996</v>
      </c>
      <c r="CD38" s="163">
        <f>+CD39+CD40</f>
        <v>3.3</v>
      </c>
      <c r="CE38" s="163">
        <f>+CE39+CE40</f>
        <v>6</v>
      </c>
      <c r="CF38" s="163"/>
      <c r="CG38" s="163">
        <v>2</v>
      </c>
      <c r="CH38" s="163">
        <v>3</v>
      </c>
      <c r="CI38" s="163"/>
      <c r="CJ38" s="76">
        <f>3.1+1</f>
        <v>4.0999999999999996</v>
      </c>
      <c r="CK38" s="126">
        <v>2.2999999999999998</v>
      </c>
      <c r="CL38" s="62">
        <f>2.1+10.5</f>
        <v>12.6</v>
      </c>
      <c r="CM38" s="64">
        <v>2.7</v>
      </c>
      <c r="CN38" s="65">
        <f t="shared" ref="CN38" si="71">SUM(CN39:CN40)</f>
        <v>4.4000000000000004</v>
      </c>
      <c r="CO38" s="97">
        <f>+'[1]2014'!G36</f>
        <v>0</v>
      </c>
      <c r="CP38" s="97">
        <f>+'[1]2015'!G36</f>
        <v>0.5</v>
      </c>
      <c r="CQ38" s="97">
        <v>0.2</v>
      </c>
      <c r="CR38" s="97">
        <v>2.9000000000000004</v>
      </c>
      <c r="CS38" s="101">
        <v>0.79600000000000004</v>
      </c>
      <c r="CT38" s="163">
        <f t="shared" ref="CT38:CY38" si="72">+CT39+CT40</f>
        <v>10.5</v>
      </c>
      <c r="CU38" s="163">
        <f t="shared" si="72"/>
        <v>8.6999999999999993</v>
      </c>
      <c r="CV38" s="163">
        <f t="shared" si="72"/>
        <v>11.3</v>
      </c>
      <c r="CW38" s="163">
        <f t="shared" si="72"/>
        <v>12.1</v>
      </c>
      <c r="CX38" s="163">
        <f t="shared" si="72"/>
        <v>5.2</v>
      </c>
      <c r="CY38" s="163">
        <f t="shared" si="72"/>
        <v>7.7</v>
      </c>
      <c r="CZ38" s="163">
        <v>0.5</v>
      </c>
      <c r="DA38" s="163">
        <v>10.7</v>
      </c>
      <c r="DB38" s="163"/>
      <c r="DC38" s="76">
        <f>7.8+0.6</f>
        <v>8.4</v>
      </c>
      <c r="DD38" s="126">
        <v>4.3</v>
      </c>
      <c r="DE38" s="126">
        <f>6.5+3</f>
        <v>9.5</v>
      </c>
      <c r="DF38" s="64">
        <v>11.1</v>
      </c>
      <c r="DG38" s="65">
        <f t="shared" ref="DG38" si="73">SUM(DG39:DG40)</f>
        <v>15.8</v>
      </c>
      <c r="DH38" s="97">
        <f>+'[1]2014'!H36</f>
        <v>4.5999999999999996</v>
      </c>
      <c r="DI38" s="97">
        <f>+'[1]2015'!H36</f>
        <v>8.6</v>
      </c>
      <c r="DJ38" s="97">
        <v>2.2999999999999998</v>
      </c>
      <c r="DK38" s="97">
        <v>3.7</v>
      </c>
      <c r="DL38" s="103">
        <v>3.0700000000000003</v>
      </c>
      <c r="DM38" s="163">
        <f t="shared" ref="DM38:DR38" si="74">+DM39+DM40</f>
        <v>50.2</v>
      </c>
      <c r="DN38" s="163">
        <f t="shared" si="74"/>
        <v>68.3</v>
      </c>
      <c r="DO38" s="163">
        <f t="shared" si="74"/>
        <v>75.900000000000006</v>
      </c>
      <c r="DP38" s="163">
        <f t="shared" si="74"/>
        <v>41.5</v>
      </c>
      <c r="DQ38" s="163">
        <f t="shared" si="74"/>
        <v>32.9</v>
      </c>
      <c r="DR38" s="163">
        <f t="shared" si="74"/>
        <v>8.5</v>
      </c>
      <c r="DS38" s="163">
        <v>40.299999999999997</v>
      </c>
      <c r="DT38" s="163">
        <v>59</v>
      </c>
      <c r="DU38" s="163">
        <v>19</v>
      </c>
      <c r="DV38" s="76">
        <f>1.8+0.8</f>
        <v>2.6</v>
      </c>
      <c r="DW38" s="126">
        <v>4.7</v>
      </c>
      <c r="DX38" s="126">
        <f>9.4+2</f>
        <v>11.4</v>
      </c>
      <c r="DY38" s="64">
        <v>13.1</v>
      </c>
      <c r="DZ38" s="65">
        <f t="shared" ref="DZ38" si="75">SUM(DZ39:DZ40)</f>
        <v>76.2</v>
      </c>
      <c r="EA38" s="97">
        <f>+'[1]2014'!I36</f>
        <v>36.1</v>
      </c>
      <c r="EB38" s="66">
        <f>+'[1]2015'!I36</f>
        <v>31.31</v>
      </c>
      <c r="EC38" s="66">
        <v>8.3000000000000007</v>
      </c>
      <c r="ED38" s="66">
        <v>24.34</v>
      </c>
      <c r="EE38" s="103">
        <v>9.8320000000000007</v>
      </c>
      <c r="EF38" s="163"/>
      <c r="EG38" s="163">
        <f>+EG39+EG40</f>
        <v>3.1</v>
      </c>
      <c r="EH38" s="163"/>
      <c r="EI38" s="163">
        <f>+EI39+EI40</f>
        <v>0.3</v>
      </c>
      <c r="EJ38" s="163">
        <f>+EJ39+EJ40</f>
        <v>1.1000000000000001</v>
      </c>
      <c r="EK38" s="163"/>
      <c r="EL38" s="163"/>
      <c r="EM38" s="163"/>
      <c r="EN38" s="163"/>
      <c r="EO38" s="76">
        <f>6.7+1.8</f>
        <v>8.5</v>
      </c>
      <c r="EP38" s="126">
        <v>0.3</v>
      </c>
      <c r="EQ38" s="126">
        <f>12.5+7</f>
        <v>19.5</v>
      </c>
      <c r="ER38" s="64">
        <v>10.4</v>
      </c>
      <c r="ES38" s="65">
        <f t="shared" ref="ES38" si="76">SUM(ES39:ES40)</f>
        <v>16.399999999999999</v>
      </c>
      <c r="ET38" s="97">
        <f>+'[1]2014'!J36</f>
        <v>15.7</v>
      </c>
      <c r="EU38" s="66">
        <f>+'[1]2015'!J36</f>
        <v>16.14</v>
      </c>
      <c r="EV38" s="66">
        <v>5.04</v>
      </c>
      <c r="EW38" s="66">
        <v>1.24</v>
      </c>
      <c r="EX38" s="103">
        <v>11.257300000000001</v>
      </c>
      <c r="EY38" s="163"/>
      <c r="EZ38" s="163"/>
      <c r="FA38" s="163">
        <f>+FA39+FA40</f>
        <v>0.8</v>
      </c>
      <c r="FB38" s="163">
        <f>+FB39+FB40</f>
        <v>1.24</v>
      </c>
      <c r="FC38" s="163">
        <f>+FC39+FC40</f>
        <v>2.6999999999999997</v>
      </c>
      <c r="FD38" s="163"/>
      <c r="FE38" s="163"/>
      <c r="FF38" s="163"/>
      <c r="FG38" s="163"/>
      <c r="FH38" s="76">
        <f>0.3+0.4</f>
        <v>0.7</v>
      </c>
      <c r="FI38" s="126">
        <v>0.3</v>
      </c>
      <c r="FJ38" s="126">
        <f>0.3+1</f>
        <v>1.3</v>
      </c>
      <c r="FK38" s="64">
        <v>10.9</v>
      </c>
      <c r="FL38" s="65">
        <f t="shared" ref="FL38" si="77">SUM(FL39:FL40)</f>
        <v>10.8</v>
      </c>
      <c r="FM38" s="97">
        <f>+'[1]2014'!K36</f>
        <v>0.92999999999999994</v>
      </c>
      <c r="FN38" s="97">
        <f>+'[1]2015'!K36</f>
        <v>2.5</v>
      </c>
      <c r="FO38" s="97">
        <v>0</v>
      </c>
      <c r="FP38" s="97">
        <v>1.65</v>
      </c>
      <c r="FQ38" s="97">
        <v>4.7089999999999996</v>
      </c>
      <c r="FR38" s="163"/>
      <c r="FS38" s="163"/>
      <c r="FT38" s="163"/>
      <c r="FU38" s="163">
        <f>+FU39+FU40</f>
        <v>0.4</v>
      </c>
      <c r="FV38" s="163">
        <f>+FV39+FV40</f>
        <v>0.60000000000000009</v>
      </c>
      <c r="FW38" s="163">
        <f>+FW39+FW40</f>
        <v>0</v>
      </c>
      <c r="FX38" s="163">
        <v>0.75</v>
      </c>
      <c r="FY38" s="163">
        <v>0</v>
      </c>
      <c r="FZ38" s="163">
        <v>9.5000000000000001E-2</v>
      </c>
      <c r="GA38" s="76">
        <f>0.1+0.4</f>
        <v>0.5</v>
      </c>
      <c r="GB38" s="126">
        <v>0.8</v>
      </c>
      <c r="GC38" s="126">
        <f>0.3+3</f>
        <v>3.3</v>
      </c>
      <c r="GD38" s="64">
        <v>4.0999999999999996</v>
      </c>
      <c r="GE38" s="65">
        <f t="shared" ref="GE38" si="78">SUM(GE39:GE40)</f>
        <v>0.18</v>
      </c>
      <c r="GF38" s="97">
        <f>+'[1]2014'!L36</f>
        <v>0.65</v>
      </c>
      <c r="GG38" s="66">
        <f>+'[1]2015'!L36</f>
        <v>1.381</v>
      </c>
      <c r="GH38" s="66">
        <v>0.1</v>
      </c>
      <c r="GI38" s="66">
        <v>1.494</v>
      </c>
      <c r="GJ38" s="98">
        <v>4.6159999999999997</v>
      </c>
      <c r="GK38" s="163"/>
      <c r="GL38" s="163"/>
      <c r="GM38" s="163"/>
      <c r="GN38" s="163">
        <f>+GN39+GN40</f>
        <v>0.7</v>
      </c>
      <c r="GO38" s="163"/>
      <c r="GP38" s="163">
        <f>+GP39+GP40</f>
        <v>0.60899999999999999</v>
      </c>
      <c r="GQ38" s="163">
        <v>5.3999999999999999E-2</v>
      </c>
      <c r="GR38" s="163"/>
      <c r="GS38" s="163">
        <v>4.5999999999999999E-2</v>
      </c>
      <c r="GT38" s="76">
        <f>0.4+0.1</f>
        <v>0.5</v>
      </c>
      <c r="GU38" s="126">
        <v>0</v>
      </c>
      <c r="GV38" s="126">
        <f>0.6+0.2</f>
        <v>0.8</v>
      </c>
      <c r="GW38" s="64">
        <v>0.5</v>
      </c>
      <c r="GX38" s="65">
        <f t="shared" ref="GX38" si="79">SUM(GX39:GX40)</f>
        <v>2.8</v>
      </c>
      <c r="GY38" s="97">
        <f>+'[1]2014'!M36</f>
        <v>0.5</v>
      </c>
      <c r="GZ38" s="97">
        <f>+'[1]2015'!M36</f>
        <v>0.30000000000000004</v>
      </c>
      <c r="HA38" s="97">
        <v>0</v>
      </c>
      <c r="HB38" s="97">
        <v>3.956</v>
      </c>
      <c r="HC38" s="98">
        <v>8.3769999999999989</v>
      </c>
      <c r="HD38" s="163"/>
      <c r="HE38" s="163"/>
      <c r="HF38" s="163"/>
      <c r="HG38" s="163">
        <f>+HG39+HG40</f>
        <v>1.2</v>
      </c>
      <c r="HH38" s="163">
        <f>+HH39+HH40</f>
        <v>2</v>
      </c>
      <c r="HI38" s="163"/>
      <c r="HJ38" s="163"/>
      <c r="HK38" s="163">
        <v>0.4</v>
      </c>
      <c r="HL38" s="163">
        <v>0.2</v>
      </c>
      <c r="HM38" s="76">
        <f>0.1+0.1</f>
        <v>0.2</v>
      </c>
      <c r="HN38" s="126">
        <v>0</v>
      </c>
      <c r="HO38" s="126">
        <f>0+1.2</f>
        <v>1.2</v>
      </c>
      <c r="HP38" s="64">
        <v>0.9</v>
      </c>
      <c r="HQ38" s="65">
        <f t="shared" ref="HQ38" si="80">SUM(HQ39:HQ40)</f>
        <v>0.32</v>
      </c>
      <c r="HR38" s="97">
        <f>+'[1]2014'!N36</f>
        <v>0</v>
      </c>
      <c r="HS38" s="97">
        <f>+'[1]2015'!N36</f>
        <v>0</v>
      </c>
      <c r="HT38" s="97">
        <v>0.4</v>
      </c>
      <c r="HU38" s="97">
        <v>0.94</v>
      </c>
      <c r="HV38" s="105">
        <v>0.24640000000000001</v>
      </c>
      <c r="HW38" s="163"/>
      <c r="HX38" s="163">
        <f>+HX39+HX40</f>
        <v>6.9</v>
      </c>
      <c r="HY38" s="163">
        <f>+HY39+HY40</f>
        <v>5.15</v>
      </c>
      <c r="HZ38" s="163">
        <f>+HZ39+HZ40</f>
        <v>60.65</v>
      </c>
      <c r="IA38" s="163">
        <f>+IA39+IA40</f>
        <v>78.5</v>
      </c>
      <c r="IB38" s="163">
        <f>+IB39+IB40</f>
        <v>48</v>
      </c>
      <c r="IC38" s="163">
        <v>103</v>
      </c>
      <c r="ID38" s="163">
        <v>165.1</v>
      </c>
      <c r="IE38" s="163">
        <v>123.6</v>
      </c>
      <c r="IF38" s="76">
        <f>63+92</f>
        <v>155</v>
      </c>
      <c r="IG38" s="126">
        <v>93.8</v>
      </c>
      <c r="IH38" s="126">
        <f>53+17</f>
        <v>70</v>
      </c>
      <c r="II38" s="64">
        <v>89.3</v>
      </c>
      <c r="IJ38" s="65">
        <f t="shared" ref="IJ38" si="81">SUM(IJ39:IJ40)</f>
        <v>106.7</v>
      </c>
      <c r="IK38" s="97">
        <f>+'[1]2014'!O36</f>
        <v>123.1</v>
      </c>
      <c r="IL38" s="97">
        <f>+'[1]2015'!O36</f>
        <v>202.29500000000002</v>
      </c>
      <c r="IM38" s="97">
        <v>190.5</v>
      </c>
      <c r="IN38" s="97">
        <v>190.36</v>
      </c>
      <c r="IO38" s="98">
        <v>76.808999999999997</v>
      </c>
      <c r="IP38" s="163">
        <f t="shared" ref="IP38:IU38" si="82">+IP39+IP40</f>
        <v>18.32</v>
      </c>
      <c r="IQ38" s="163">
        <f t="shared" si="82"/>
        <v>17.399999999999999</v>
      </c>
      <c r="IR38" s="163">
        <f t="shared" si="82"/>
        <v>88.8</v>
      </c>
      <c r="IS38" s="163">
        <f t="shared" si="82"/>
        <v>46</v>
      </c>
      <c r="IT38" s="163">
        <f t="shared" si="82"/>
        <v>13</v>
      </c>
      <c r="IU38" s="163">
        <f t="shared" si="82"/>
        <v>7.8999999999999995</v>
      </c>
      <c r="IV38" s="163"/>
      <c r="IW38" s="163">
        <v>3.9</v>
      </c>
      <c r="IX38" s="163">
        <v>15</v>
      </c>
      <c r="IY38" s="76">
        <f>44.5+31.2</f>
        <v>75.7</v>
      </c>
      <c r="IZ38" s="126">
        <v>160.5</v>
      </c>
      <c r="JA38" s="126">
        <f>80.5+57.2</f>
        <v>137.69999999999999</v>
      </c>
      <c r="JB38" s="64">
        <v>121.8</v>
      </c>
      <c r="JC38" s="65">
        <f t="shared" ref="JC38" si="83">SUM(JC39:JC40)</f>
        <v>128.30000000000001</v>
      </c>
      <c r="JD38" s="97">
        <f>+'[1]2014'!P36</f>
        <v>185.42000000000002</v>
      </c>
      <c r="JE38" s="66">
        <f>+'[1]2015'!P36</f>
        <v>178.28399999999999</v>
      </c>
      <c r="JF38" s="66">
        <v>162.5</v>
      </c>
      <c r="JG38" s="66">
        <v>162.363</v>
      </c>
      <c r="JH38" s="98">
        <v>115.572</v>
      </c>
      <c r="JI38" s="163">
        <f>+JI39+JI40</f>
        <v>12</v>
      </c>
      <c r="JJ38" s="163"/>
      <c r="JK38" s="163"/>
      <c r="JL38" s="163">
        <f>+JL39+JL40</f>
        <v>0.14000000000000001</v>
      </c>
      <c r="JM38" s="163">
        <f>+JM39+JM40</f>
        <v>0.3</v>
      </c>
      <c r="JN38" s="163"/>
      <c r="JO38" s="163"/>
      <c r="JP38" s="163"/>
      <c r="JQ38" s="163">
        <v>0.35</v>
      </c>
      <c r="JR38" s="76">
        <f>5.5+4.1</f>
        <v>9.6</v>
      </c>
      <c r="JS38" s="126">
        <v>0</v>
      </c>
      <c r="JT38" s="159">
        <v>0</v>
      </c>
      <c r="JU38" s="64">
        <v>0</v>
      </c>
      <c r="JV38" s="65">
        <f t="shared" ref="JV38" si="84">SUM(JV39:JV40)</f>
        <v>0</v>
      </c>
      <c r="JW38" s="107">
        <f>+'[1]2014'!Q36</f>
        <v>0</v>
      </c>
      <c r="JX38" s="107">
        <f>+'[1]2015'!Q36</f>
        <v>0</v>
      </c>
      <c r="JY38" s="107">
        <v>0</v>
      </c>
      <c r="JZ38" s="2">
        <v>4.25</v>
      </c>
      <c r="KA38" s="56">
        <v>11.1</v>
      </c>
    </row>
    <row r="39" spans="1:287" ht="18.75" customHeight="1" x14ac:dyDescent="0.2">
      <c r="A39" s="39" t="s">
        <v>49</v>
      </c>
      <c r="B39" s="40" t="s">
        <v>52</v>
      </c>
      <c r="C39" s="161">
        <f t="shared" si="45"/>
        <v>23.02</v>
      </c>
      <c r="D39" s="161">
        <f t="shared" si="45"/>
        <v>72.8</v>
      </c>
      <c r="E39" s="161">
        <f t="shared" si="45"/>
        <v>65.199999999999989</v>
      </c>
      <c r="F39" s="161">
        <f t="shared" si="45"/>
        <v>61.13</v>
      </c>
      <c r="G39" s="161">
        <f t="shared" si="45"/>
        <v>62.83</v>
      </c>
      <c r="H39" s="161">
        <f t="shared" si="45"/>
        <v>38.200000000000003</v>
      </c>
      <c r="I39" s="161">
        <f t="shared" si="45"/>
        <v>62.639999999999993</v>
      </c>
      <c r="J39" s="80">
        <v>57.9</v>
      </c>
      <c r="K39" s="80">
        <v>106.205</v>
      </c>
      <c r="L39" s="161">
        <f>AD39+AV39+BO39+CG39+CY39+DQ39+EI39+FA39+FS39+GK39+GU39+HM39+IE39+IW39</f>
        <v>85.1</v>
      </c>
      <c r="M39" s="81">
        <v>161.6</v>
      </c>
      <c r="N39" s="81">
        <v>225.2</v>
      </c>
      <c r="O39" s="81">
        <v>199.5</v>
      </c>
      <c r="P39" s="44">
        <v>151.58000000000001</v>
      </c>
      <c r="Q39" s="44">
        <f>+'[1]2014'!R37</f>
        <v>220.46999999999997</v>
      </c>
      <c r="R39" s="44">
        <v>226.94800000000001</v>
      </c>
      <c r="S39" s="44">
        <v>202.32000000000002</v>
      </c>
      <c r="T39" s="44">
        <v>100.27</v>
      </c>
      <c r="U39" s="56">
        <v>93.882999999999996</v>
      </c>
      <c r="V39" s="84">
        <v>3.1</v>
      </c>
      <c r="W39" s="84">
        <v>1.9</v>
      </c>
      <c r="X39" s="84">
        <v>1.8</v>
      </c>
      <c r="Y39" s="84">
        <v>0.3</v>
      </c>
      <c r="Z39" s="84">
        <v>0.03</v>
      </c>
      <c r="AA39" s="84">
        <v>6.9</v>
      </c>
      <c r="AB39" s="84">
        <v>0.56000000000000005</v>
      </c>
      <c r="AC39" s="84">
        <v>6.2</v>
      </c>
      <c r="AD39" s="84">
        <v>0</v>
      </c>
      <c r="AE39" s="84">
        <v>4.0999999999999996</v>
      </c>
      <c r="AF39" s="92">
        <v>11.2</v>
      </c>
      <c r="AG39" s="53">
        <v>1.5</v>
      </c>
      <c r="AH39" s="53">
        <v>7</v>
      </c>
      <c r="AI39" s="53">
        <v>7</v>
      </c>
      <c r="AJ39" s="53">
        <f>+'[1]2014'!D37</f>
        <v>7.2</v>
      </c>
      <c r="AK39" s="53">
        <v>8.6999999999999993</v>
      </c>
      <c r="AL39" s="81">
        <v>5</v>
      </c>
      <c r="AM39" s="81">
        <v>4.5</v>
      </c>
      <c r="AN39" s="56">
        <v>1.6850000000000001</v>
      </c>
      <c r="AO39" s="84">
        <v>0.9</v>
      </c>
      <c r="AP39" s="84">
        <v>0.2</v>
      </c>
      <c r="AQ39" s="84">
        <v>0.5</v>
      </c>
      <c r="AR39" s="84">
        <v>0.2</v>
      </c>
      <c r="AS39" s="84">
        <v>2.5</v>
      </c>
      <c r="AT39" s="84">
        <v>1.3</v>
      </c>
      <c r="AU39" s="84">
        <v>0.2</v>
      </c>
      <c r="AV39" s="84">
        <v>1.3</v>
      </c>
      <c r="AW39" s="114"/>
      <c r="AX39" s="84">
        <v>0.3</v>
      </c>
      <c r="AY39" s="92">
        <v>1.6</v>
      </c>
      <c r="AZ39" s="50">
        <v>2.1</v>
      </c>
      <c r="BA39" s="50">
        <v>0.2</v>
      </c>
      <c r="BB39" s="50">
        <v>0.8</v>
      </c>
      <c r="BC39" s="92">
        <f>+'[1]2014'!E37</f>
        <v>0.02</v>
      </c>
      <c r="BD39" s="92">
        <f>+'[1]2015'!E37</f>
        <v>3.7999999999999999E-2</v>
      </c>
      <c r="BE39" s="93">
        <v>1.5</v>
      </c>
      <c r="BF39" s="2">
        <v>0.45</v>
      </c>
      <c r="BG39" s="56">
        <v>0.11</v>
      </c>
      <c r="BH39" s="84">
        <v>0</v>
      </c>
      <c r="BI39" s="84">
        <v>51</v>
      </c>
      <c r="BJ39" s="84">
        <v>20.3</v>
      </c>
      <c r="BK39" s="84">
        <v>21.7</v>
      </c>
      <c r="BL39" s="84">
        <v>37.799999999999997</v>
      </c>
      <c r="BM39" s="84">
        <v>12.4</v>
      </c>
      <c r="BN39" s="84">
        <v>46</v>
      </c>
      <c r="BO39" s="84">
        <v>23</v>
      </c>
      <c r="BP39" s="84">
        <v>48.5</v>
      </c>
      <c r="BQ39" s="87">
        <v>47</v>
      </c>
      <c r="BR39" s="126">
        <v>40</v>
      </c>
      <c r="BS39" s="70">
        <v>71.099999999999994</v>
      </c>
      <c r="BT39" s="64">
        <v>65.7</v>
      </c>
      <c r="BU39" s="167">
        <v>32</v>
      </c>
      <c r="BV39" s="97">
        <f>+'[1]2014'!F37</f>
        <v>50.1</v>
      </c>
      <c r="BW39" s="97">
        <f>+'[1]2015'!F37</f>
        <v>55.3</v>
      </c>
      <c r="BX39" s="97">
        <v>63</v>
      </c>
      <c r="BY39" s="97">
        <v>29.5</v>
      </c>
      <c r="BZ39" s="98">
        <v>55.5</v>
      </c>
      <c r="CA39" s="163">
        <v>3.5</v>
      </c>
      <c r="CB39" s="163">
        <v>4.2</v>
      </c>
      <c r="CC39" s="163">
        <v>2.5</v>
      </c>
      <c r="CD39" s="163">
        <v>0.9</v>
      </c>
      <c r="CE39" s="163">
        <v>5</v>
      </c>
      <c r="CF39" s="163"/>
      <c r="CG39" s="163">
        <v>1</v>
      </c>
      <c r="CH39" s="163">
        <v>2</v>
      </c>
      <c r="CI39" s="163"/>
      <c r="CJ39" s="76">
        <v>3.1</v>
      </c>
      <c r="CK39" s="126">
        <v>1.8</v>
      </c>
      <c r="CL39" s="62">
        <v>10.5</v>
      </c>
      <c r="CM39" s="64">
        <v>2.2999999999999998</v>
      </c>
      <c r="CN39" s="168">
        <v>3.5</v>
      </c>
      <c r="CO39" s="97">
        <f>+'[1]2014'!G37</f>
        <v>0</v>
      </c>
      <c r="CP39" s="97">
        <f>+'[1]2015'!G37</f>
        <v>0.5</v>
      </c>
      <c r="CQ39" s="97"/>
      <c r="CR39" s="97">
        <v>1.3</v>
      </c>
      <c r="CS39" s="101">
        <v>0.25</v>
      </c>
      <c r="CT39" s="163">
        <v>6.5</v>
      </c>
      <c r="CU39" s="163">
        <v>4.8</v>
      </c>
      <c r="CV39" s="163">
        <v>6.7</v>
      </c>
      <c r="CW39" s="163">
        <v>7.1</v>
      </c>
      <c r="CX39" s="163">
        <v>2</v>
      </c>
      <c r="CY39" s="163">
        <v>4</v>
      </c>
      <c r="CZ39" s="163">
        <v>0.5</v>
      </c>
      <c r="DA39" s="163">
        <v>6.7</v>
      </c>
      <c r="DB39" s="163"/>
      <c r="DC39" s="76">
        <v>7.8</v>
      </c>
      <c r="DD39" s="126">
        <v>3.2</v>
      </c>
      <c r="DE39" s="126">
        <v>6.5</v>
      </c>
      <c r="DF39" s="64">
        <v>7.5</v>
      </c>
      <c r="DG39" s="168">
        <v>9.6</v>
      </c>
      <c r="DH39" s="97">
        <f>+'[1]2014'!H37</f>
        <v>3.5</v>
      </c>
      <c r="DI39" s="97">
        <f>+'[1]2015'!H37</f>
        <v>7.5</v>
      </c>
      <c r="DJ39" s="97">
        <v>0.7</v>
      </c>
      <c r="DK39" s="97">
        <v>1.3</v>
      </c>
      <c r="DL39" s="103">
        <v>1.2</v>
      </c>
      <c r="DM39" s="163"/>
      <c r="DN39" s="163">
        <v>2.2000000000000002</v>
      </c>
      <c r="DO39" s="163">
        <v>0.5</v>
      </c>
      <c r="DP39" s="163">
        <v>0.8</v>
      </c>
      <c r="DQ39" s="163">
        <v>1.6</v>
      </c>
      <c r="DR39" s="163">
        <v>0.5</v>
      </c>
      <c r="DS39" s="163">
        <v>0.3</v>
      </c>
      <c r="DT39" s="163">
        <v>5</v>
      </c>
      <c r="DU39" s="163">
        <v>1.2</v>
      </c>
      <c r="DV39" s="76">
        <v>0.8</v>
      </c>
      <c r="DW39" s="126">
        <v>3</v>
      </c>
      <c r="DX39" s="126">
        <v>2</v>
      </c>
      <c r="DY39" s="64">
        <v>2.5</v>
      </c>
      <c r="DZ39" s="169">
        <v>3.7</v>
      </c>
      <c r="EA39" s="97">
        <f>+'[1]2014'!I37</f>
        <v>4.8</v>
      </c>
      <c r="EB39" s="66">
        <f>+'[1]2015'!I37</f>
        <v>4.16</v>
      </c>
      <c r="EC39" s="66">
        <v>4.4000000000000004</v>
      </c>
      <c r="ED39" s="66">
        <v>2.65</v>
      </c>
      <c r="EE39" s="103">
        <v>2.3620000000000001</v>
      </c>
      <c r="EF39" s="163"/>
      <c r="EG39" s="163">
        <v>1</v>
      </c>
      <c r="EH39" s="163"/>
      <c r="EI39" s="163">
        <v>0.3</v>
      </c>
      <c r="EJ39" s="163">
        <v>1.1000000000000001</v>
      </c>
      <c r="EK39" s="163"/>
      <c r="EL39" s="163"/>
      <c r="EM39" s="163"/>
      <c r="EN39" s="163"/>
      <c r="EO39" s="76">
        <v>6.7</v>
      </c>
      <c r="EP39" s="126">
        <v>0.3</v>
      </c>
      <c r="EQ39" s="126">
        <v>7</v>
      </c>
      <c r="ER39" s="64">
        <v>3.8</v>
      </c>
      <c r="ES39" s="168">
        <v>5.7</v>
      </c>
      <c r="ET39" s="97">
        <f>+'[1]2014'!J37</f>
        <v>7</v>
      </c>
      <c r="EU39" s="97">
        <f>+'[1]2015'!J37</f>
        <v>9</v>
      </c>
      <c r="EV39" s="97">
        <v>3.5</v>
      </c>
      <c r="EW39" s="97">
        <v>0</v>
      </c>
      <c r="EX39" s="103">
        <v>3.55</v>
      </c>
      <c r="EY39" s="163"/>
      <c r="EZ39" s="163"/>
      <c r="FA39" s="163">
        <v>0.8</v>
      </c>
      <c r="FB39" s="163">
        <v>0.04</v>
      </c>
      <c r="FC39" s="163">
        <v>0.3</v>
      </c>
      <c r="FD39" s="163"/>
      <c r="FE39" s="163"/>
      <c r="FF39" s="163"/>
      <c r="FG39" s="163"/>
      <c r="FH39" s="76">
        <v>0.3</v>
      </c>
      <c r="FI39" s="126">
        <v>0.1</v>
      </c>
      <c r="FJ39" s="126">
        <v>1</v>
      </c>
      <c r="FK39" s="64">
        <v>4.5</v>
      </c>
      <c r="FL39" s="168">
        <v>3.1</v>
      </c>
      <c r="FM39" s="97">
        <f>+'[1]2014'!K37</f>
        <v>0.5</v>
      </c>
      <c r="FN39" s="97">
        <f>+'[1]2015'!K37</f>
        <v>0.5</v>
      </c>
      <c r="FO39" s="97"/>
      <c r="FP39" s="97">
        <v>0.5</v>
      </c>
      <c r="FQ39" s="97">
        <v>1.32</v>
      </c>
      <c r="FR39" s="163"/>
      <c r="FS39" s="163"/>
      <c r="FT39" s="163"/>
      <c r="FU39" s="163">
        <v>0.3</v>
      </c>
      <c r="FV39" s="163">
        <v>0.4</v>
      </c>
      <c r="FW39" s="163"/>
      <c r="FX39" s="163">
        <v>0.05</v>
      </c>
      <c r="FY39" s="163">
        <v>0</v>
      </c>
      <c r="FZ39" s="163">
        <v>6.5000000000000002E-2</v>
      </c>
      <c r="GA39" s="76">
        <v>0.1</v>
      </c>
      <c r="GB39" s="126">
        <v>0.2</v>
      </c>
      <c r="GC39" s="126">
        <v>3</v>
      </c>
      <c r="GD39" s="64">
        <v>3</v>
      </c>
      <c r="GE39" s="170">
        <v>0.08</v>
      </c>
      <c r="GF39" s="97">
        <f>+'[1]2014'!L37</f>
        <v>0.13</v>
      </c>
      <c r="GG39" s="97">
        <f>+'[1]2015'!L37</f>
        <v>0.5</v>
      </c>
      <c r="GH39" s="97">
        <v>0.02</v>
      </c>
      <c r="GI39" s="97">
        <v>0.06</v>
      </c>
      <c r="GJ39" s="98">
        <v>1.84</v>
      </c>
      <c r="GK39" s="163"/>
      <c r="GL39" s="163"/>
      <c r="GM39" s="163"/>
      <c r="GN39" s="163">
        <v>0.5</v>
      </c>
      <c r="GO39" s="163"/>
      <c r="GP39" s="163">
        <v>0.6</v>
      </c>
      <c r="GQ39" s="163">
        <v>0.03</v>
      </c>
      <c r="GR39" s="163"/>
      <c r="GS39" s="163">
        <v>0.04</v>
      </c>
      <c r="GT39" s="76">
        <v>0.4</v>
      </c>
      <c r="GU39" s="126">
        <v>0</v>
      </c>
      <c r="GV39" s="126">
        <v>0.6</v>
      </c>
      <c r="GW39" s="64">
        <v>0.2</v>
      </c>
      <c r="GX39" s="169">
        <v>2.5</v>
      </c>
      <c r="GY39" s="97">
        <f>+'[1]2014'!M37</f>
        <v>0.5</v>
      </c>
      <c r="GZ39" s="97">
        <f>+'[1]2015'!M37</f>
        <v>0.2</v>
      </c>
      <c r="HA39" s="97"/>
      <c r="HB39" s="97">
        <v>1.5</v>
      </c>
      <c r="HC39" s="98">
        <v>4.5</v>
      </c>
      <c r="HD39" s="163"/>
      <c r="HE39" s="163"/>
      <c r="HF39" s="163"/>
      <c r="HG39" s="163">
        <v>0.5</v>
      </c>
      <c r="HH39" s="163">
        <v>0.6</v>
      </c>
      <c r="HI39" s="163"/>
      <c r="HJ39" s="163"/>
      <c r="HK39" s="163">
        <v>0.3</v>
      </c>
      <c r="HL39" s="163">
        <v>0.2</v>
      </c>
      <c r="HM39" s="76">
        <v>0.1</v>
      </c>
      <c r="HN39" s="126">
        <v>0</v>
      </c>
      <c r="HO39" s="126">
        <v>1.2</v>
      </c>
      <c r="HP39" s="64">
        <v>0.9</v>
      </c>
      <c r="HQ39" s="168">
        <v>0</v>
      </c>
      <c r="HR39" s="97">
        <f>+'[1]2014'!N37</f>
        <v>0</v>
      </c>
      <c r="HS39" s="97">
        <f>+'[1]2015'!N37</f>
        <v>0</v>
      </c>
      <c r="HT39" s="97">
        <v>0.4</v>
      </c>
      <c r="HU39" s="97">
        <v>0.41</v>
      </c>
      <c r="HV39" s="105">
        <v>0.05</v>
      </c>
      <c r="HW39" s="163"/>
      <c r="HX39" s="163">
        <v>4.5</v>
      </c>
      <c r="HY39" s="163">
        <v>0.7</v>
      </c>
      <c r="HZ39" s="163">
        <v>4.25</v>
      </c>
      <c r="IA39" s="163">
        <v>9.4</v>
      </c>
      <c r="IB39" s="163">
        <v>10.7</v>
      </c>
      <c r="IC39" s="163">
        <v>14</v>
      </c>
      <c r="ID39" s="163">
        <v>11.4</v>
      </c>
      <c r="IE39" s="163">
        <v>51</v>
      </c>
      <c r="IF39" s="76">
        <v>63</v>
      </c>
      <c r="IG39" s="126">
        <v>30</v>
      </c>
      <c r="IH39" s="126">
        <v>53</v>
      </c>
      <c r="II39" s="64">
        <v>43.3</v>
      </c>
      <c r="IJ39" s="169">
        <v>45.6</v>
      </c>
      <c r="IK39" s="97">
        <f>+'[1]2014'!O37</f>
        <v>71.7</v>
      </c>
      <c r="IL39" s="66">
        <f>+'[1]2015'!O37</f>
        <v>99.25</v>
      </c>
      <c r="IM39" s="66">
        <v>64.2</v>
      </c>
      <c r="IN39" s="66">
        <v>36.799999999999997</v>
      </c>
      <c r="IO39" s="98">
        <v>7.7460000000000004</v>
      </c>
      <c r="IP39" s="163">
        <v>1.02</v>
      </c>
      <c r="IQ39" s="163">
        <v>3</v>
      </c>
      <c r="IR39" s="163">
        <v>31.4</v>
      </c>
      <c r="IS39" s="163">
        <v>24.2</v>
      </c>
      <c r="IT39" s="163">
        <v>2.1</v>
      </c>
      <c r="IU39" s="163">
        <v>1.8</v>
      </c>
      <c r="IV39" s="163"/>
      <c r="IW39" s="163">
        <v>2</v>
      </c>
      <c r="IX39" s="163">
        <v>5</v>
      </c>
      <c r="IY39" s="76">
        <v>44.5</v>
      </c>
      <c r="IZ39" s="126">
        <v>70.2</v>
      </c>
      <c r="JA39" s="126">
        <v>57.2</v>
      </c>
      <c r="JB39" s="64">
        <v>58.6</v>
      </c>
      <c r="JC39" s="168">
        <v>38</v>
      </c>
      <c r="JD39" s="97">
        <f>+'[1]2014'!P37</f>
        <v>75.02</v>
      </c>
      <c r="JE39" s="97">
        <f>+'[1]2015'!P37</f>
        <v>41.3</v>
      </c>
      <c r="JF39" s="97">
        <v>59.6</v>
      </c>
      <c r="JG39" s="97">
        <v>19.8</v>
      </c>
      <c r="JH39" s="98">
        <v>10.77</v>
      </c>
      <c r="JI39" s="163">
        <v>8</v>
      </c>
      <c r="JJ39" s="163"/>
      <c r="JK39" s="163"/>
      <c r="JL39" s="163">
        <v>0.04</v>
      </c>
      <c r="JM39" s="163"/>
      <c r="JN39" s="163"/>
      <c r="JO39" s="163"/>
      <c r="JP39" s="163"/>
      <c r="JQ39" s="163">
        <v>0.2</v>
      </c>
      <c r="JR39" s="76">
        <v>5.5</v>
      </c>
      <c r="JS39" s="126">
        <v>0</v>
      </c>
      <c r="JT39" s="126">
        <v>0</v>
      </c>
      <c r="JU39" s="64">
        <v>0</v>
      </c>
      <c r="JV39" s="169">
        <v>0</v>
      </c>
      <c r="JW39" s="107">
        <f>+'[1]2014'!Q37</f>
        <v>0</v>
      </c>
      <c r="JX39" s="107">
        <f>+'[1]2015'!Q37</f>
        <v>0</v>
      </c>
      <c r="JY39" s="107">
        <v>0</v>
      </c>
      <c r="JZ39" s="2">
        <v>1.5</v>
      </c>
      <c r="KA39" s="56">
        <v>3</v>
      </c>
    </row>
    <row r="40" spans="1:287" ht="18.75" customHeight="1" x14ac:dyDescent="0.2">
      <c r="A40" s="39" t="s">
        <v>50</v>
      </c>
      <c r="B40" s="40" t="s">
        <v>52</v>
      </c>
      <c r="C40" s="161">
        <f t="shared" si="45"/>
        <v>94.899999999999991</v>
      </c>
      <c r="D40" s="161">
        <f t="shared" si="45"/>
        <v>114.5</v>
      </c>
      <c r="E40" s="161">
        <f t="shared" si="45"/>
        <v>169.55</v>
      </c>
      <c r="F40" s="161">
        <f t="shared" si="45"/>
        <v>136.07000000000002</v>
      </c>
      <c r="G40" s="161">
        <f t="shared" si="45"/>
        <v>130.84</v>
      </c>
      <c r="H40" s="161">
        <f t="shared" si="45"/>
        <v>63.208999999999996</v>
      </c>
      <c r="I40" s="161">
        <f t="shared" si="45"/>
        <v>147.97399999999999</v>
      </c>
      <c r="J40" s="80">
        <v>229</v>
      </c>
      <c r="K40" s="80">
        <v>105.586</v>
      </c>
      <c r="L40" s="161">
        <f>AD40+AV40+BO40+CG40+CY40+DQ40+EI40+FA40+FS40+GK40+GU40+HM40+IE40+IW40</f>
        <v>124.2</v>
      </c>
      <c r="M40" s="164">
        <f>AE40+AW40+BO40+CG40+CY40+DQ40+FA40+FS40+HM40+IE40</f>
        <v>117.69999999999999</v>
      </c>
      <c r="N40" s="81">
        <v>150</v>
      </c>
      <c r="O40" s="81">
        <v>159.4</v>
      </c>
      <c r="P40" s="44">
        <v>274.22000000000003</v>
      </c>
      <c r="Q40" s="44">
        <f>+'[1]2014'!R38</f>
        <v>229.38500000000002</v>
      </c>
      <c r="R40" s="44">
        <v>312.90899999999999</v>
      </c>
      <c r="S40" s="44">
        <v>264.52</v>
      </c>
      <c r="T40" s="44">
        <v>346.459</v>
      </c>
      <c r="U40" s="56">
        <v>234.5377</v>
      </c>
      <c r="V40" s="84">
        <v>2.5</v>
      </c>
      <c r="W40" s="84">
        <v>1.6</v>
      </c>
      <c r="X40" s="84">
        <v>1.9</v>
      </c>
      <c r="Y40" s="84">
        <v>0.37</v>
      </c>
      <c r="Z40" s="84">
        <v>0.24</v>
      </c>
      <c r="AA40" s="84">
        <v>1.8</v>
      </c>
      <c r="AB40" s="84">
        <v>0.75</v>
      </c>
      <c r="AC40" s="84">
        <v>0.7</v>
      </c>
      <c r="AD40" s="84">
        <v>0</v>
      </c>
      <c r="AE40" s="84">
        <v>0.3</v>
      </c>
      <c r="AF40" s="92">
        <v>8.8000000000000007</v>
      </c>
      <c r="AG40" s="53">
        <f>10+12</f>
        <v>22</v>
      </c>
      <c r="AH40" s="53">
        <v>6</v>
      </c>
      <c r="AI40" s="53">
        <v>13.3</v>
      </c>
      <c r="AJ40" s="53">
        <f>+'[1]2014'!D38</f>
        <v>5.2</v>
      </c>
      <c r="AK40" s="53">
        <v>5.6</v>
      </c>
      <c r="AL40" s="81">
        <v>8.9</v>
      </c>
      <c r="AM40" s="81">
        <v>4.4009999999999998</v>
      </c>
      <c r="AN40" s="56">
        <v>5.5179999999999998</v>
      </c>
      <c r="AO40" s="84">
        <v>0.2</v>
      </c>
      <c r="AP40" s="84">
        <v>0.2</v>
      </c>
      <c r="AQ40" s="84">
        <v>10.1</v>
      </c>
      <c r="AR40" s="84">
        <v>2</v>
      </c>
      <c r="AS40" s="84">
        <v>2.2000000000000002</v>
      </c>
      <c r="AT40" s="84">
        <v>0.9</v>
      </c>
      <c r="AU40" s="114"/>
      <c r="AV40" s="84">
        <v>4.9000000000000004</v>
      </c>
      <c r="AW40" s="114"/>
      <c r="AX40" s="84">
        <v>0.01</v>
      </c>
      <c r="AY40" s="92">
        <v>0.1</v>
      </c>
      <c r="AZ40" s="50">
        <v>1.1000000000000001</v>
      </c>
      <c r="BA40" s="50">
        <v>0.2</v>
      </c>
      <c r="BB40" s="50">
        <v>0</v>
      </c>
      <c r="BC40" s="92">
        <f>+'[1]2014'!E38</f>
        <v>0.13500000000000001</v>
      </c>
      <c r="BD40" s="92">
        <f>+'[1]2015'!E38</f>
        <v>0.14399999999999999</v>
      </c>
      <c r="BE40" s="93">
        <v>5.5</v>
      </c>
      <c r="BF40" s="2">
        <v>0.32500000000000001</v>
      </c>
      <c r="BG40" s="56">
        <v>0.10299999999999999</v>
      </c>
      <c r="BH40" s="84">
        <v>14.3</v>
      </c>
      <c r="BI40" s="84">
        <v>21.5</v>
      </c>
      <c r="BJ40" s="84">
        <v>14.1</v>
      </c>
      <c r="BK40" s="84">
        <v>5.0999999999999996</v>
      </c>
      <c r="BL40" s="84">
        <v>8.6</v>
      </c>
      <c r="BM40" s="84">
        <v>5.4</v>
      </c>
      <c r="BN40" s="84">
        <v>16.5</v>
      </c>
      <c r="BO40" s="84">
        <v>8.6999999999999993</v>
      </c>
      <c r="BP40" s="84">
        <v>5</v>
      </c>
      <c r="BQ40" s="62">
        <v>10.9</v>
      </c>
      <c r="BR40" s="126">
        <v>2.9</v>
      </c>
      <c r="BS40" s="70">
        <v>11.6</v>
      </c>
      <c r="BT40" s="64">
        <v>15</v>
      </c>
      <c r="BU40" s="65">
        <v>10.8</v>
      </c>
      <c r="BV40" s="97">
        <f>+'[1]2014'!F38</f>
        <v>20.2</v>
      </c>
      <c r="BW40" s="66">
        <f>+'[1]2015'!F38</f>
        <v>28.765000000000001</v>
      </c>
      <c r="BX40" s="66">
        <v>13.6</v>
      </c>
      <c r="BY40" s="66">
        <v>10.36</v>
      </c>
      <c r="BZ40" s="98">
        <v>19.12</v>
      </c>
      <c r="CA40" s="163">
        <v>2.4</v>
      </c>
      <c r="CB40" s="163">
        <v>2.2999999999999998</v>
      </c>
      <c r="CC40" s="163">
        <v>1.6</v>
      </c>
      <c r="CD40" s="163">
        <v>2.4</v>
      </c>
      <c r="CE40" s="163">
        <v>1</v>
      </c>
      <c r="CF40" s="163"/>
      <c r="CG40" s="163">
        <v>1</v>
      </c>
      <c r="CH40" s="163">
        <v>1</v>
      </c>
      <c r="CI40" s="163"/>
      <c r="CJ40" s="76">
        <v>1</v>
      </c>
      <c r="CK40" s="126">
        <v>0.5</v>
      </c>
      <c r="CL40" s="62">
        <v>2.1</v>
      </c>
      <c r="CM40" s="64">
        <v>0.4</v>
      </c>
      <c r="CN40" s="65">
        <v>0.9</v>
      </c>
      <c r="CO40" s="97">
        <f>+'[1]2014'!G38</f>
        <v>0</v>
      </c>
      <c r="CP40" s="97">
        <f>+'[1]2015'!G38</f>
        <v>0</v>
      </c>
      <c r="CQ40" s="97">
        <v>0.2</v>
      </c>
      <c r="CR40" s="97">
        <v>1.6</v>
      </c>
      <c r="CS40" s="101">
        <v>0.54600000000000004</v>
      </c>
      <c r="CT40" s="163">
        <v>4</v>
      </c>
      <c r="CU40" s="163">
        <v>3.9</v>
      </c>
      <c r="CV40" s="163">
        <v>4.5999999999999996</v>
      </c>
      <c r="CW40" s="163">
        <v>5</v>
      </c>
      <c r="CX40" s="163">
        <v>3.2</v>
      </c>
      <c r="CY40" s="163">
        <v>3.7</v>
      </c>
      <c r="CZ40" s="163"/>
      <c r="DA40" s="163">
        <v>4</v>
      </c>
      <c r="DB40" s="163"/>
      <c r="DC40" s="76">
        <v>0.6</v>
      </c>
      <c r="DD40" s="126">
        <v>1.1000000000000001</v>
      </c>
      <c r="DE40" s="126">
        <v>3</v>
      </c>
      <c r="DF40" s="64">
        <v>3.6</v>
      </c>
      <c r="DG40" s="65">
        <v>6.2</v>
      </c>
      <c r="DH40" s="97">
        <f>+'[1]2014'!H38</f>
        <v>1.1000000000000001</v>
      </c>
      <c r="DI40" s="97">
        <f>+'[1]2015'!H38</f>
        <v>1.1000000000000001</v>
      </c>
      <c r="DJ40" s="97">
        <v>1.6</v>
      </c>
      <c r="DK40" s="97">
        <v>2.4</v>
      </c>
      <c r="DL40" s="103">
        <v>1.87</v>
      </c>
      <c r="DM40" s="163">
        <v>50.2</v>
      </c>
      <c r="DN40" s="163">
        <v>66.099999999999994</v>
      </c>
      <c r="DO40" s="163">
        <v>75.400000000000006</v>
      </c>
      <c r="DP40" s="163">
        <v>40.700000000000003</v>
      </c>
      <c r="DQ40" s="163">
        <v>31.3</v>
      </c>
      <c r="DR40" s="163">
        <v>8</v>
      </c>
      <c r="DS40" s="163">
        <v>40</v>
      </c>
      <c r="DT40" s="163">
        <v>54</v>
      </c>
      <c r="DU40" s="163">
        <v>17.8</v>
      </c>
      <c r="DV40" s="76">
        <v>1.8</v>
      </c>
      <c r="DW40" s="126">
        <v>1.7</v>
      </c>
      <c r="DX40" s="126">
        <v>9.4</v>
      </c>
      <c r="DY40" s="64">
        <v>10.6</v>
      </c>
      <c r="DZ40" s="65">
        <v>72.5</v>
      </c>
      <c r="EA40" s="97">
        <f>+'[1]2014'!I38</f>
        <v>31.3</v>
      </c>
      <c r="EB40" s="66">
        <f>+'[1]2015'!I38</f>
        <v>27.15</v>
      </c>
      <c r="EC40" s="66">
        <v>3.9</v>
      </c>
      <c r="ED40" s="66">
        <v>21.69</v>
      </c>
      <c r="EE40" s="103">
        <v>7.47</v>
      </c>
      <c r="EF40" s="163"/>
      <c r="EG40" s="163">
        <v>2.1</v>
      </c>
      <c r="EH40" s="163"/>
      <c r="EI40" s="163"/>
      <c r="EJ40" s="163"/>
      <c r="EK40" s="163"/>
      <c r="EL40" s="163"/>
      <c r="EM40" s="163"/>
      <c r="EN40" s="163"/>
      <c r="EO40" s="76">
        <v>1.8</v>
      </c>
      <c r="EP40" s="126">
        <v>0</v>
      </c>
      <c r="EQ40" s="126">
        <v>12.5</v>
      </c>
      <c r="ER40" s="64">
        <v>6.6</v>
      </c>
      <c r="ES40" s="65">
        <v>10.7</v>
      </c>
      <c r="ET40" s="97">
        <f>+'[1]2014'!J38</f>
        <v>8.6999999999999993</v>
      </c>
      <c r="EU40" s="66">
        <f>+'[1]2015'!J38</f>
        <v>7.14</v>
      </c>
      <c r="EV40" s="66">
        <v>1.54</v>
      </c>
      <c r="EW40" s="66">
        <v>1.24</v>
      </c>
      <c r="EX40" s="103">
        <v>7.7073</v>
      </c>
      <c r="EY40" s="163"/>
      <c r="EZ40" s="163"/>
      <c r="FA40" s="163"/>
      <c r="FB40" s="163">
        <v>1.2</v>
      </c>
      <c r="FC40" s="163">
        <v>2.4</v>
      </c>
      <c r="FD40" s="163"/>
      <c r="FE40" s="163"/>
      <c r="FF40" s="163"/>
      <c r="FG40" s="163"/>
      <c r="FH40" s="76">
        <v>0.4</v>
      </c>
      <c r="FI40" s="126">
        <v>0.2</v>
      </c>
      <c r="FJ40" s="126">
        <v>0.3</v>
      </c>
      <c r="FK40" s="64">
        <v>6.4</v>
      </c>
      <c r="FL40" s="65">
        <v>7.7</v>
      </c>
      <c r="FM40" s="97">
        <f>+'[1]2014'!K38</f>
        <v>0.43</v>
      </c>
      <c r="FN40" s="97">
        <f>+'[1]2015'!K38</f>
        <v>2</v>
      </c>
      <c r="FO40" s="97">
        <v>0</v>
      </c>
      <c r="FP40" s="97">
        <v>1.1499999999999999</v>
      </c>
      <c r="FQ40" s="97">
        <v>3.3889999999999998</v>
      </c>
      <c r="FR40" s="163"/>
      <c r="FS40" s="163"/>
      <c r="FT40" s="163"/>
      <c r="FU40" s="163">
        <v>0.1</v>
      </c>
      <c r="FV40" s="163">
        <v>0.2</v>
      </c>
      <c r="FW40" s="163"/>
      <c r="FX40" s="163">
        <v>0.7</v>
      </c>
      <c r="FY40" s="163">
        <v>0</v>
      </c>
      <c r="FZ40" s="163">
        <v>0.03</v>
      </c>
      <c r="GA40" s="76">
        <v>0.4</v>
      </c>
      <c r="GB40" s="126">
        <v>0.6</v>
      </c>
      <c r="GC40" s="126">
        <v>0.3</v>
      </c>
      <c r="GD40" s="64">
        <v>1.1000000000000001</v>
      </c>
      <c r="GE40" s="65">
        <v>0.1</v>
      </c>
      <c r="GF40" s="97">
        <f>+'[1]2014'!L38</f>
        <v>0.52</v>
      </c>
      <c r="GG40" s="66">
        <f>+'[1]2015'!L38</f>
        <v>0.88100000000000001</v>
      </c>
      <c r="GH40" s="66">
        <v>0.08</v>
      </c>
      <c r="GI40" s="66">
        <v>1.4339999999999999</v>
      </c>
      <c r="GJ40" s="98">
        <v>2.7759999999999998</v>
      </c>
      <c r="GK40" s="163"/>
      <c r="GL40" s="163"/>
      <c r="GM40" s="163"/>
      <c r="GN40" s="163">
        <v>0.2</v>
      </c>
      <c r="GO40" s="163"/>
      <c r="GP40" s="163">
        <v>8.9999999999999993E-3</v>
      </c>
      <c r="GQ40" s="163">
        <v>2.4E-2</v>
      </c>
      <c r="GR40" s="163"/>
      <c r="GS40" s="163">
        <v>6.0000000000000001E-3</v>
      </c>
      <c r="GT40" s="76">
        <v>0.1</v>
      </c>
      <c r="GU40" s="126">
        <v>0</v>
      </c>
      <c r="GV40" s="126">
        <v>0.2</v>
      </c>
      <c r="GW40" s="64">
        <v>0.3</v>
      </c>
      <c r="GX40" s="65">
        <v>0.3</v>
      </c>
      <c r="GY40" s="97">
        <f>+'[1]2014'!M38</f>
        <v>0</v>
      </c>
      <c r="GZ40" s="97">
        <f>+'[1]2015'!M38</f>
        <v>0.1</v>
      </c>
      <c r="HA40" s="97">
        <v>0</v>
      </c>
      <c r="HB40" s="97">
        <v>2.456</v>
      </c>
      <c r="HC40" s="98">
        <v>3.8769999999999998</v>
      </c>
      <c r="HD40" s="163"/>
      <c r="HE40" s="163"/>
      <c r="HF40" s="163"/>
      <c r="HG40" s="163">
        <v>0.7</v>
      </c>
      <c r="HH40" s="163">
        <v>1.4</v>
      </c>
      <c r="HI40" s="163"/>
      <c r="HJ40" s="163"/>
      <c r="HK40" s="163">
        <v>0.1</v>
      </c>
      <c r="HL40" s="163">
        <v>0</v>
      </c>
      <c r="HM40" s="76">
        <v>0.1</v>
      </c>
      <c r="HN40" s="126">
        <v>0</v>
      </c>
      <c r="HO40" s="126">
        <v>0</v>
      </c>
      <c r="HP40" s="64">
        <v>0</v>
      </c>
      <c r="HQ40" s="65">
        <v>0.32</v>
      </c>
      <c r="HR40" s="97">
        <f>+'[1]2014'!N38</f>
        <v>0</v>
      </c>
      <c r="HS40" s="97">
        <f>+'[1]2015'!N38</f>
        <v>0</v>
      </c>
      <c r="HT40" s="97">
        <v>0</v>
      </c>
      <c r="HU40" s="97">
        <v>0.53</v>
      </c>
      <c r="HV40" s="105">
        <v>0.19639999999999999</v>
      </c>
      <c r="HW40" s="163"/>
      <c r="HX40" s="163">
        <v>2.4</v>
      </c>
      <c r="HY40" s="163">
        <v>4.45</v>
      </c>
      <c r="HZ40" s="163">
        <v>56.4</v>
      </c>
      <c r="IA40" s="163">
        <v>69.099999999999994</v>
      </c>
      <c r="IB40" s="163">
        <v>37.299999999999997</v>
      </c>
      <c r="IC40" s="163">
        <v>89</v>
      </c>
      <c r="ID40" s="163">
        <v>153.69999999999999</v>
      </c>
      <c r="IE40" s="163">
        <v>72.599999999999994</v>
      </c>
      <c r="IF40" s="76">
        <v>92</v>
      </c>
      <c r="IG40" s="126">
        <v>63.8</v>
      </c>
      <c r="IH40" s="126">
        <v>17</v>
      </c>
      <c r="II40" s="64">
        <v>46</v>
      </c>
      <c r="IJ40" s="65">
        <v>61.1</v>
      </c>
      <c r="IK40" s="97">
        <f>+'[1]2014'!O38</f>
        <v>51.4</v>
      </c>
      <c r="IL40" s="66">
        <f>+'[1]2015'!O38</f>
        <v>103.045</v>
      </c>
      <c r="IM40" s="66">
        <v>126.3</v>
      </c>
      <c r="IN40" s="66">
        <v>153.56</v>
      </c>
      <c r="IO40" s="98">
        <v>69.063000000000002</v>
      </c>
      <c r="IP40" s="163">
        <v>17.3</v>
      </c>
      <c r="IQ40" s="163">
        <v>14.4</v>
      </c>
      <c r="IR40" s="163">
        <v>57.4</v>
      </c>
      <c r="IS40" s="163">
        <v>21.8</v>
      </c>
      <c r="IT40" s="163">
        <v>10.9</v>
      </c>
      <c r="IU40" s="163">
        <v>6.1</v>
      </c>
      <c r="IV40" s="163"/>
      <c r="IW40" s="163">
        <v>1.9</v>
      </c>
      <c r="IX40" s="163">
        <v>10</v>
      </c>
      <c r="IY40" s="76">
        <v>31.2</v>
      </c>
      <c r="IZ40" s="126">
        <v>90.3</v>
      </c>
      <c r="JA40" s="126">
        <v>80.5</v>
      </c>
      <c r="JB40" s="64">
        <v>63.2</v>
      </c>
      <c r="JC40" s="65">
        <v>90.3</v>
      </c>
      <c r="JD40" s="97">
        <f>+'[1]2014'!P38</f>
        <v>110.4</v>
      </c>
      <c r="JE40" s="66">
        <f>+'[1]2015'!P38</f>
        <v>136.98400000000001</v>
      </c>
      <c r="JF40" s="66">
        <v>102.9</v>
      </c>
      <c r="JG40" s="66">
        <v>142.56299999999999</v>
      </c>
      <c r="JH40" s="98">
        <v>104.80200000000001</v>
      </c>
      <c r="JI40" s="163">
        <v>4</v>
      </c>
      <c r="JJ40" s="163"/>
      <c r="JK40" s="163"/>
      <c r="JL40" s="163">
        <v>0.1</v>
      </c>
      <c r="JM40" s="163">
        <v>0.3</v>
      </c>
      <c r="JN40" s="163"/>
      <c r="JO40" s="163"/>
      <c r="JP40" s="163"/>
      <c r="JQ40" s="163">
        <v>0.15</v>
      </c>
      <c r="JR40" s="76">
        <v>4.0999999999999996</v>
      </c>
      <c r="JS40" s="126">
        <v>0</v>
      </c>
      <c r="JT40" s="126">
        <v>0</v>
      </c>
      <c r="JU40" s="64">
        <v>0</v>
      </c>
      <c r="JV40" s="65">
        <v>0</v>
      </c>
      <c r="JW40" s="107">
        <f>+'[1]2014'!Q38</f>
        <v>0</v>
      </c>
      <c r="JX40" s="107">
        <f>+'[1]2015'!Q38</f>
        <v>0</v>
      </c>
      <c r="JY40" s="107">
        <v>0</v>
      </c>
      <c r="JZ40" s="2">
        <v>2.75</v>
      </c>
      <c r="KA40" s="56">
        <v>8.1</v>
      </c>
    </row>
    <row r="41" spans="1:287" ht="18.75" customHeight="1" x14ac:dyDescent="0.2">
      <c r="A41" s="39" t="s">
        <v>53</v>
      </c>
      <c r="B41" s="40" t="s">
        <v>52</v>
      </c>
      <c r="C41" s="79">
        <f t="shared" si="45"/>
        <v>1873</v>
      </c>
      <c r="D41" s="79">
        <f t="shared" si="45"/>
        <v>2328.6</v>
      </c>
      <c r="E41" s="79">
        <f t="shared" si="45"/>
        <v>2307.9</v>
      </c>
      <c r="F41" s="79">
        <f t="shared" si="45"/>
        <v>1869.1999999999998</v>
      </c>
      <c r="G41" s="79">
        <f t="shared" si="45"/>
        <v>1464.1000000000001</v>
      </c>
      <c r="H41" s="79">
        <f t="shared" si="45"/>
        <v>625.5</v>
      </c>
      <c r="I41" s="79">
        <f t="shared" si="45"/>
        <v>741.5</v>
      </c>
      <c r="J41" s="80">
        <v>754.5</v>
      </c>
      <c r="K41" s="80">
        <v>1196</v>
      </c>
      <c r="L41" s="79">
        <f>AD41+AV41+BO41+CG41+CY41+DQ41+EI41+FA41+FS41+GK41+GU41+HM41+IE41+IW41</f>
        <v>1190</v>
      </c>
      <c r="M41" s="55">
        <f>AE41+AW41+BO41+CG41+CY41+DQ41+EI41+FA41+FS41+GK41+GU41+HM41+IE41+IW41</f>
        <v>1264.5</v>
      </c>
      <c r="N41" s="81">
        <v>1394.5</v>
      </c>
      <c r="O41" s="81">
        <v>1591.4</v>
      </c>
      <c r="P41" s="44">
        <v>2208.5</v>
      </c>
      <c r="Q41" s="44">
        <f>+'[1]2014'!R39</f>
        <v>3567.1000000000004</v>
      </c>
      <c r="R41" s="123">
        <v>4290.6042699999998</v>
      </c>
      <c r="S41" s="123">
        <v>6694.494999999999</v>
      </c>
      <c r="T41" s="123">
        <v>5986.4999999999991</v>
      </c>
      <c r="U41" s="46">
        <v>6196.5</v>
      </c>
      <c r="V41" s="84">
        <v>120</v>
      </c>
      <c r="W41" s="84">
        <v>160</v>
      </c>
      <c r="X41" s="84">
        <v>170</v>
      </c>
      <c r="Y41" s="84">
        <v>167</v>
      </c>
      <c r="Z41" s="84">
        <v>35</v>
      </c>
      <c r="AA41" s="84">
        <v>45</v>
      </c>
      <c r="AB41" s="84">
        <v>4.5</v>
      </c>
      <c r="AC41" s="84">
        <v>38.5</v>
      </c>
      <c r="AD41" s="84">
        <v>44</v>
      </c>
      <c r="AE41" s="84">
        <v>81.5</v>
      </c>
      <c r="AF41" s="92">
        <v>154.5</v>
      </c>
      <c r="AG41" s="53">
        <v>10</v>
      </c>
      <c r="AH41" s="53">
        <v>48.5</v>
      </c>
      <c r="AI41" s="53">
        <v>331.4</v>
      </c>
      <c r="AJ41" s="53">
        <f>+'[1]2014'!D39</f>
        <v>133.69999999999999</v>
      </c>
      <c r="AK41" s="53">
        <v>235.23</v>
      </c>
      <c r="AL41" s="81">
        <v>374.8</v>
      </c>
      <c r="AM41" s="81">
        <v>222</v>
      </c>
      <c r="AN41" s="56">
        <v>191.19</v>
      </c>
      <c r="AO41" s="84">
        <v>134.30000000000001</v>
      </c>
      <c r="AP41" s="84">
        <v>250</v>
      </c>
      <c r="AQ41" s="84">
        <v>180</v>
      </c>
      <c r="AR41" s="84">
        <v>35</v>
      </c>
      <c r="AS41" s="84">
        <v>69</v>
      </c>
      <c r="AT41" s="84">
        <v>1.2</v>
      </c>
      <c r="AU41" s="84">
        <v>44</v>
      </c>
      <c r="AV41" s="84">
        <v>37</v>
      </c>
      <c r="AW41" s="84">
        <v>74</v>
      </c>
      <c r="AX41" s="84">
        <v>39.5</v>
      </c>
      <c r="AY41" s="92">
        <v>190.8</v>
      </c>
      <c r="AZ41" s="50">
        <v>20</v>
      </c>
      <c r="BA41" s="50">
        <v>58</v>
      </c>
      <c r="BB41" s="50">
        <v>0</v>
      </c>
      <c r="BC41" s="92">
        <f>+'[1]2014'!E39</f>
        <v>335.59999999999997</v>
      </c>
      <c r="BD41" s="92">
        <f>+'[1]2015'!E39</f>
        <v>420.57099999999997</v>
      </c>
      <c r="BE41" s="93">
        <v>453.6</v>
      </c>
      <c r="BF41" s="2">
        <v>125.1</v>
      </c>
      <c r="BG41" s="56">
        <v>143.27000000000001</v>
      </c>
      <c r="BH41" s="84">
        <v>35</v>
      </c>
      <c r="BI41" s="84">
        <v>147</v>
      </c>
      <c r="BJ41" s="84">
        <v>417</v>
      </c>
      <c r="BK41" s="114"/>
      <c r="BL41" s="84">
        <v>95</v>
      </c>
      <c r="BM41" s="84">
        <v>10</v>
      </c>
      <c r="BN41" s="114"/>
      <c r="BO41" s="84">
        <v>8</v>
      </c>
      <c r="BP41" s="84">
        <v>31.5</v>
      </c>
      <c r="BQ41" s="62">
        <v>126</v>
      </c>
      <c r="BR41" s="126">
        <v>239.1</v>
      </c>
      <c r="BS41" s="70">
        <v>90.5</v>
      </c>
      <c r="BT41" s="64">
        <v>90.5</v>
      </c>
      <c r="BU41" s="65">
        <v>229.2</v>
      </c>
      <c r="BV41" s="97">
        <f>+'[1]2014'!F39</f>
        <v>363.79999999999995</v>
      </c>
      <c r="BW41" s="66">
        <f>+'[1]2015'!F39</f>
        <v>415.83420000000001</v>
      </c>
      <c r="BX41" s="66">
        <v>480.5</v>
      </c>
      <c r="BY41" s="66">
        <v>513.20000000000005</v>
      </c>
      <c r="BZ41" s="98">
        <v>508.62</v>
      </c>
      <c r="CA41" s="69">
        <v>0</v>
      </c>
      <c r="CB41" s="69">
        <v>41.9</v>
      </c>
      <c r="CC41" s="69">
        <v>45.9</v>
      </c>
      <c r="CD41" s="69">
        <v>105</v>
      </c>
      <c r="CE41" s="69">
        <v>35</v>
      </c>
      <c r="CF41" s="69">
        <v>20</v>
      </c>
      <c r="CG41" s="69"/>
      <c r="CH41" s="69">
        <v>15</v>
      </c>
      <c r="CI41" s="69">
        <v>28</v>
      </c>
      <c r="CJ41" s="76">
        <v>110</v>
      </c>
      <c r="CK41" s="126">
        <v>68.5</v>
      </c>
      <c r="CL41" s="62">
        <v>114.5</v>
      </c>
      <c r="CM41" s="64">
        <v>120</v>
      </c>
      <c r="CN41" s="65">
        <v>732.6</v>
      </c>
      <c r="CO41" s="97">
        <f>+'[1]2014'!G39</f>
        <v>549.9</v>
      </c>
      <c r="CP41" s="66">
        <f>+'[1]2015'!G39</f>
        <v>754.82029999999997</v>
      </c>
      <c r="CQ41" s="66">
        <v>1102.5999999999999</v>
      </c>
      <c r="CR41" s="66">
        <v>949.8</v>
      </c>
      <c r="CS41" s="101">
        <v>756.06</v>
      </c>
      <c r="CT41" s="69">
        <v>630</v>
      </c>
      <c r="CU41" s="69">
        <v>185</v>
      </c>
      <c r="CV41" s="69">
        <v>110</v>
      </c>
      <c r="CW41" s="69">
        <v>8.9</v>
      </c>
      <c r="CX41" s="69">
        <v>218</v>
      </c>
      <c r="CY41" s="69">
        <v>110</v>
      </c>
      <c r="CZ41" s="69">
        <v>200</v>
      </c>
      <c r="DA41" s="69">
        <v>10</v>
      </c>
      <c r="DB41" s="69">
        <v>4</v>
      </c>
      <c r="DC41" s="76">
        <v>61</v>
      </c>
      <c r="DD41" s="126">
        <v>204.6</v>
      </c>
      <c r="DE41" s="126">
        <v>175</v>
      </c>
      <c r="DF41" s="64">
        <v>190</v>
      </c>
      <c r="DG41" s="65">
        <v>135</v>
      </c>
      <c r="DH41" s="97">
        <f>+'[1]2014'!H39</f>
        <v>276.2</v>
      </c>
      <c r="DI41" s="66">
        <f>+'[1]2015'!H39</f>
        <v>455.72149999999999</v>
      </c>
      <c r="DJ41" s="66">
        <v>652.6</v>
      </c>
      <c r="DK41" s="66">
        <v>416.7</v>
      </c>
      <c r="DL41" s="103">
        <v>466.12</v>
      </c>
      <c r="DM41" s="69">
        <v>80</v>
      </c>
      <c r="DN41" s="69">
        <v>174.4</v>
      </c>
      <c r="DO41" s="69">
        <v>113.5</v>
      </c>
      <c r="DP41" s="69">
        <v>250.9</v>
      </c>
      <c r="DQ41" s="69">
        <v>65.7</v>
      </c>
      <c r="DR41" s="69">
        <v>6.7</v>
      </c>
      <c r="DS41" s="69">
        <v>72.3</v>
      </c>
      <c r="DT41" s="69">
        <v>35</v>
      </c>
      <c r="DU41" s="69">
        <v>136.6</v>
      </c>
      <c r="DV41" s="76">
        <v>102.8</v>
      </c>
      <c r="DW41" s="126">
        <v>53.5</v>
      </c>
      <c r="DX41" s="126">
        <v>169</v>
      </c>
      <c r="DY41" s="64">
        <v>186.7</v>
      </c>
      <c r="DZ41" s="65">
        <v>99.2</v>
      </c>
      <c r="EA41" s="97">
        <f>+'[1]2014'!I39</f>
        <v>93.199999999999989</v>
      </c>
      <c r="EB41" s="66">
        <f>+'[1]2015'!I39</f>
        <v>129.63086999999999</v>
      </c>
      <c r="EC41" s="66">
        <v>292.52000000000004</v>
      </c>
      <c r="ED41" s="66">
        <v>139.5</v>
      </c>
      <c r="EE41" s="103">
        <v>364.01</v>
      </c>
      <c r="EF41" s="69">
        <v>0.6</v>
      </c>
      <c r="EG41" s="69">
        <v>229.6</v>
      </c>
      <c r="EH41" s="69">
        <v>178</v>
      </c>
      <c r="EI41" s="69">
        <v>106</v>
      </c>
      <c r="EJ41" s="69">
        <v>12.5</v>
      </c>
      <c r="EK41" s="69">
        <v>65</v>
      </c>
      <c r="EL41" s="69"/>
      <c r="EM41" s="69">
        <v>20</v>
      </c>
      <c r="EN41" s="69">
        <v>105</v>
      </c>
      <c r="EO41" s="76">
        <v>50.6</v>
      </c>
      <c r="EP41" s="126">
        <v>45.9</v>
      </c>
      <c r="EQ41" s="126">
        <v>72</v>
      </c>
      <c r="ER41" s="64">
        <v>213</v>
      </c>
      <c r="ES41" s="65">
        <v>260.8</v>
      </c>
      <c r="ET41" s="97">
        <f>+'[1]2014'!J39</f>
        <v>256.89999999999998</v>
      </c>
      <c r="EU41" s="66">
        <f>+'[1]2015'!J39</f>
        <v>251.96100000000001</v>
      </c>
      <c r="EV41" s="66">
        <v>541</v>
      </c>
      <c r="EW41" s="66">
        <v>391.6</v>
      </c>
      <c r="EX41" s="103">
        <v>635.58999999999992</v>
      </c>
      <c r="EY41" s="69">
        <v>75</v>
      </c>
      <c r="EZ41" s="69">
        <v>298</v>
      </c>
      <c r="FA41" s="69">
        <v>165</v>
      </c>
      <c r="FB41" s="69">
        <v>238.3</v>
      </c>
      <c r="FC41" s="69">
        <v>95.6</v>
      </c>
      <c r="FD41" s="69"/>
      <c r="FE41" s="69">
        <v>56</v>
      </c>
      <c r="FF41" s="69">
        <v>29</v>
      </c>
      <c r="FG41" s="69"/>
      <c r="FH41" s="76">
        <v>39</v>
      </c>
      <c r="FI41" s="126">
        <v>137.1</v>
      </c>
      <c r="FJ41" s="126">
        <v>203.3</v>
      </c>
      <c r="FK41" s="64">
        <v>129.80000000000001</v>
      </c>
      <c r="FL41" s="65">
        <v>70</v>
      </c>
      <c r="FM41" s="97">
        <f>+'[1]2014'!K39</f>
        <v>375.6</v>
      </c>
      <c r="FN41" s="66">
        <f>+'[1]2015'!K39</f>
        <v>268.92744999999996</v>
      </c>
      <c r="FO41" s="66">
        <v>515.94000000000005</v>
      </c>
      <c r="FP41" s="66">
        <v>664.7</v>
      </c>
      <c r="FQ41" s="66">
        <v>394.5</v>
      </c>
      <c r="FR41" s="69">
        <v>110</v>
      </c>
      <c r="FS41" s="69">
        <v>97</v>
      </c>
      <c r="FT41" s="69">
        <v>135.69999999999999</v>
      </c>
      <c r="FU41" s="69">
        <v>98</v>
      </c>
      <c r="FV41" s="69">
        <v>108</v>
      </c>
      <c r="FW41" s="69">
        <v>9</v>
      </c>
      <c r="FX41" s="69">
        <v>32.299999999999997</v>
      </c>
      <c r="FY41" s="69">
        <v>70</v>
      </c>
      <c r="FZ41" s="69">
        <v>205</v>
      </c>
      <c r="GA41" s="76">
        <v>149.80000000000001</v>
      </c>
      <c r="GB41" s="126">
        <v>64.2</v>
      </c>
      <c r="GC41" s="126">
        <v>35.299999999999997</v>
      </c>
      <c r="GD41" s="64">
        <v>31.4</v>
      </c>
      <c r="GE41" s="65">
        <v>5.8</v>
      </c>
      <c r="GF41" s="97">
        <f>+'[1]2014'!L39</f>
        <v>79</v>
      </c>
      <c r="GG41" s="66">
        <f>+'[1]2015'!L39</f>
        <v>86.263049999999993</v>
      </c>
      <c r="GH41" s="66">
        <v>181.26</v>
      </c>
      <c r="GI41" s="66">
        <v>225.5</v>
      </c>
      <c r="GJ41" s="98">
        <v>133.45000000000002</v>
      </c>
      <c r="GK41" s="69">
        <v>170</v>
      </c>
      <c r="GL41" s="69">
        <v>94</v>
      </c>
      <c r="GM41" s="69">
        <v>290.60000000000002</v>
      </c>
      <c r="GN41" s="69">
        <v>183</v>
      </c>
      <c r="GO41" s="69">
        <v>487</v>
      </c>
      <c r="GP41" s="69">
        <v>200</v>
      </c>
      <c r="GQ41" s="69">
        <v>212.5</v>
      </c>
      <c r="GR41" s="69">
        <v>280</v>
      </c>
      <c r="GS41" s="69">
        <v>120</v>
      </c>
      <c r="GT41" s="76">
        <v>90</v>
      </c>
      <c r="GU41" s="126">
        <v>55</v>
      </c>
      <c r="GV41" s="126">
        <v>25.9</v>
      </c>
      <c r="GW41" s="64">
        <v>13</v>
      </c>
      <c r="GX41" s="65">
        <v>0</v>
      </c>
      <c r="GY41" s="97">
        <f>+'[1]2014'!M39</f>
        <v>207.5</v>
      </c>
      <c r="GZ41" s="66">
        <f>+'[1]2015'!M39</f>
        <v>258.80090000000001</v>
      </c>
      <c r="HA41" s="66">
        <v>668.44999999999993</v>
      </c>
      <c r="HB41" s="66">
        <v>481.5</v>
      </c>
      <c r="HC41" s="98">
        <v>529.85</v>
      </c>
      <c r="HD41" s="69">
        <v>278</v>
      </c>
      <c r="HE41" s="69">
        <v>298</v>
      </c>
      <c r="HF41" s="69">
        <v>220</v>
      </c>
      <c r="HG41" s="69">
        <v>146</v>
      </c>
      <c r="HH41" s="69">
        <v>135</v>
      </c>
      <c r="HI41" s="69">
        <v>115</v>
      </c>
      <c r="HJ41" s="69">
        <v>89.1</v>
      </c>
      <c r="HK41" s="69">
        <v>50</v>
      </c>
      <c r="HL41" s="69">
        <v>107</v>
      </c>
      <c r="HM41" s="76">
        <v>186</v>
      </c>
      <c r="HN41" s="126">
        <v>124</v>
      </c>
      <c r="HO41" s="126">
        <v>112</v>
      </c>
      <c r="HP41" s="64">
        <v>67</v>
      </c>
      <c r="HQ41" s="65">
        <v>15</v>
      </c>
      <c r="HR41" s="97">
        <f>+'[1]2014'!N39</f>
        <v>198.3</v>
      </c>
      <c r="HS41" s="66">
        <f>+'[1]2015'!N39</f>
        <v>229.88</v>
      </c>
      <c r="HT41" s="66">
        <v>282.71500000000003</v>
      </c>
      <c r="HU41" s="66">
        <v>229</v>
      </c>
      <c r="HV41" s="67">
        <v>377.05</v>
      </c>
      <c r="HW41" s="69">
        <v>0.5</v>
      </c>
      <c r="HX41" s="69">
        <v>40.700000000000003</v>
      </c>
      <c r="HY41" s="69">
        <v>118</v>
      </c>
      <c r="HZ41" s="69">
        <v>197.5</v>
      </c>
      <c r="IA41" s="69">
        <v>52.3</v>
      </c>
      <c r="IB41" s="69">
        <v>35</v>
      </c>
      <c r="IC41" s="69">
        <v>18.3</v>
      </c>
      <c r="ID41" s="69">
        <v>100</v>
      </c>
      <c r="IE41" s="69">
        <v>88.3</v>
      </c>
      <c r="IF41" s="76">
        <v>160</v>
      </c>
      <c r="IG41" s="126">
        <v>97.1</v>
      </c>
      <c r="IH41" s="126">
        <v>175</v>
      </c>
      <c r="II41" s="64">
        <v>175</v>
      </c>
      <c r="IJ41" s="65">
        <v>151.5</v>
      </c>
      <c r="IK41" s="97">
        <f>+'[1]2014'!O39</f>
        <v>287.60000000000002</v>
      </c>
      <c r="IL41" s="66">
        <f>+'[1]2015'!O39</f>
        <v>297.42154999999997</v>
      </c>
      <c r="IM41" s="66">
        <v>456.27</v>
      </c>
      <c r="IN41" s="66">
        <v>952.5</v>
      </c>
      <c r="IO41" s="98">
        <v>901.04</v>
      </c>
      <c r="IP41" s="69">
        <v>239.1</v>
      </c>
      <c r="IQ41" s="69">
        <v>308</v>
      </c>
      <c r="IR41" s="69">
        <v>134.19999999999999</v>
      </c>
      <c r="IS41" s="69">
        <v>298.60000000000002</v>
      </c>
      <c r="IT41" s="69">
        <v>53</v>
      </c>
      <c r="IU41" s="69">
        <v>1.6</v>
      </c>
      <c r="IV41" s="69">
        <v>4</v>
      </c>
      <c r="IW41" s="69">
        <v>58</v>
      </c>
      <c r="IX41" s="69">
        <v>246.6</v>
      </c>
      <c r="IY41" s="76">
        <v>72</v>
      </c>
      <c r="IZ41" s="126">
        <v>178.3</v>
      </c>
      <c r="JA41" s="126">
        <v>152.5</v>
      </c>
      <c r="JB41" s="64">
        <v>236</v>
      </c>
      <c r="JC41" s="65">
        <v>178</v>
      </c>
      <c r="JD41" s="97">
        <f>+'[1]2014'!P39</f>
        <v>264.8</v>
      </c>
      <c r="JE41" s="66">
        <f>+'[1]2015'!P39</f>
        <v>345.39144999999996</v>
      </c>
      <c r="JF41" s="66">
        <v>334.57</v>
      </c>
      <c r="JG41" s="66">
        <v>423.4</v>
      </c>
      <c r="JH41" s="98">
        <v>607.65</v>
      </c>
      <c r="JI41" s="69">
        <v>0.5</v>
      </c>
      <c r="JJ41" s="69">
        <v>5</v>
      </c>
      <c r="JK41" s="69">
        <v>30</v>
      </c>
      <c r="JL41" s="69">
        <v>35</v>
      </c>
      <c r="JM41" s="69">
        <v>3</v>
      </c>
      <c r="JN41" s="69">
        <v>7</v>
      </c>
      <c r="JO41" s="69">
        <v>8.5</v>
      </c>
      <c r="JP41" s="69">
        <v>4</v>
      </c>
      <c r="JQ41" s="69">
        <v>6</v>
      </c>
      <c r="JR41" s="76">
        <v>1.2</v>
      </c>
      <c r="JS41" s="126">
        <v>6.5</v>
      </c>
      <c r="JT41" s="126">
        <v>32.5</v>
      </c>
      <c r="JU41" s="64">
        <v>32.5</v>
      </c>
      <c r="JV41" s="65">
        <v>0</v>
      </c>
      <c r="JW41" s="107">
        <f>+'[1]2014'!Q39</f>
        <v>145</v>
      </c>
      <c r="JX41" s="78">
        <f>+'[1]2015'!Q39</f>
        <v>140.15099999999998</v>
      </c>
      <c r="JY41" s="78">
        <v>357.67</v>
      </c>
      <c r="JZ41" s="2">
        <v>252</v>
      </c>
      <c r="KA41" s="56">
        <v>188.1</v>
      </c>
    </row>
    <row r="42" spans="1:287" s="176" customFormat="1" ht="18.75" customHeight="1" x14ac:dyDescent="0.2">
      <c r="A42" s="171" t="s">
        <v>54</v>
      </c>
      <c r="B42" s="40" t="s">
        <v>55</v>
      </c>
      <c r="C42" s="80">
        <v>4304.3999999999996</v>
      </c>
      <c r="D42" s="80">
        <v>4376.1000000000004</v>
      </c>
      <c r="E42" s="80">
        <v>3415.6</v>
      </c>
      <c r="F42" s="80">
        <v>2883.9</v>
      </c>
      <c r="G42" s="80">
        <v>2583.3000000000002</v>
      </c>
      <c r="H42" s="80">
        <v>4996.2</v>
      </c>
      <c r="I42" s="79">
        <v>9012.8612300000004</v>
      </c>
      <c r="J42" s="79">
        <v>6602.9003000000002</v>
      </c>
      <c r="K42" s="79">
        <v>3428.6261</v>
      </c>
      <c r="L42" s="80">
        <v>2357.9</v>
      </c>
      <c r="M42" s="81">
        <v>3405.6</v>
      </c>
      <c r="N42" s="81">
        <v>4344.1000000000004</v>
      </c>
      <c r="O42" s="172">
        <v>18298.099999999999</v>
      </c>
      <c r="P42" s="173">
        <v>13162208.1</v>
      </c>
      <c r="Q42" s="173">
        <f>+'[1]2014'!R40</f>
        <v>12736483.700000003</v>
      </c>
      <c r="R42" s="123">
        <v>12141836.9</v>
      </c>
      <c r="S42" s="123">
        <v>35998537.800000004</v>
      </c>
      <c r="T42" s="123">
        <v>273507.19999999995</v>
      </c>
      <c r="U42" s="174">
        <v>339177.39999999997</v>
      </c>
      <c r="V42" s="84">
        <v>1488</v>
      </c>
      <c r="W42" s="84">
        <v>1555</v>
      </c>
      <c r="X42" s="84">
        <v>1217.3</v>
      </c>
      <c r="Y42" s="84">
        <v>1163.5</v>
      </c>
      <c r="Z42" s="84">
        <v>1491.8</v>
      </c>
      <c r="AA42" s="84">
        <v>8503</v>
      </c>
      <c r="AB42" s="84">
        <v>2365</v>
      </c>
      <c r="AC42" s="84">
        <v>7253</v>
      </c>
      <c r="AD42" s="84">
        <v>109442.3</v>
      </c>
      <c r="AE42" s="84">
        <v>91025</v>
      </c>
      <c r="AF42" s="84">
        <v>54800</v>
      </c>
      <c r="AG42" s="53">
        <v>12</v>
      </c>
      <c r="AH42" s="53">
        <v>14392</v>
      </c>
      <c r="AI42" s="53">
        <v>7640.9</v>
      </c>
      <c r="AJ42" s="53">
        <f>+'[1]2014'!D40</f>
        <v>42635.199999999997</v>
      </c>
      <c r="AK42" s="53">
        <v>29836.3</v>
      </c>
      <c r="AL42" s="81">
        <v>31437.9</v>
      </c>
      <c r="AM42" s="81">
        <v>42.6</v>
      </c>
      <c r="AN42" s="175">
        <v>32.299999999999997</v>
      </c>
      <c r="AO42" s="84">
        <v>20919.2</v>
      </c>
      <c r="AP42" s="84">
        <v>19717.400000000001</v>
      </c>
      <c r="AQ42" s="84">
        <v>11991</v>
      </c>
      <c r="AR42" s="84">
        <v>2544</v>
      </c>
      <c r="AS42" s="84">
        <v>4390</v>
      </c>
      <c r="AT42" s="84">
        <v>5194</v>
      </c>
      <c r="AU42" s="84">
        <v>926.4</v>
      </c>
      <c r="AV42" s="84">
        <v>1280</v>
      </c>
      <c r="AW42" s="84">
        <v>3286</v>
      </c>
      <c r="AX42" s="84">
        <v>2360</v>
      </c>
      <c r="AY42" s="84">
        <v>644</v>
      </c>
      <c r="AZ42" s="92">
        <v>0</v>
      </c>
      <c r="BA42" s="92">
        <v>3402</v>
      </c>
      <c r="BB42" s="92">
        <v>33962</v>
      </c>
      <c r="BC42" s="92">
        <f>+'[1]2014'!E40</f>
        <v>45342.2</v>
      </c>
      <c r="BD42" s="92">
        <f>+'[1]2015'!E40</f>
        <v>37047.4</v>
      </c>
      <c r="BE42" s="93">
        <v>15821.7</v>
      </c>
      <c r="BF42" s="176">
        <v>11.700000000000001</v>
      </c>
      <c r="BG42" s="175">
        <v>43.099999999999994</v>
      </c>
      <c r="BH42" s="84">
        <v>300</v>
      </c>
      <c r="BI42" s="84">
        <v>186.6</v>
      </c>
      <c r="BJ42" s="114"/>
      <c r="BK42" s="84">
        <v>5600</v>
      </c>
      <c r="BL42" s="84">
        <v>5600</v>
      </c>
      <c r="BM42" s="84">
        <v>0</v>
      </c>
      <c r="BN42" s="84">
        <v>786.1</v>
      </c>
      <c r="BO42" s="84">
        <v>0</v>
      </c>
      <c r="BP42" s="84">
        <v>0</v>
      </c>
      <c r="BQ42" s="87">
        <v>0</v>
      </c>
      <c r="BR42" s="69">
        <v>2798</v>
      </c>
      <c r="BS42" s="126">
        <v>5772</v>
      </c>
      <c r="BT42" s="177">
        <v>40201.199999999997</v>
      </c>
      <c r="BU42" s="66">
        <v>26799.200000000001</v>
      </c>
      <c r="BV42" s="97">
        <f>+'[1]2014'!F40</f>
        <v>31153</v>
      </c>
      <c r="BW42" s="118">
        <f>+'[1]2015'!F40</f>
        <v>1579510.2</v>
      </c>
      <c r="BX42" s="96">
        <v>8546445.9000000004</v>
      </c>
      <c r="BY42" s="97">
        <v>22555.8</v>
      </c>
      <c r="BZ42" s="98">
        <v>99660.1</v>
      </c>
      <c r="CA42" s="76">
        <v>13618.1</v>
      </c>
      <c r="CB42" s="76">
        <v>9552.2999999999993</v>
      </c>
      <c r="CC42" s="76">
        <v>10000</v>
      </c>
      <c r="CD42" s="76">
        <v>13160</v>
      </c>
      <c r="CE42" s="76">
        <v>12131</v>
      </c>
      <c r="CF42" s="76">
        <v>16429</v>
      </c>
      <c r="CG42" s="76">
        <v>2843.5</v>
      </c>
      <c r="CH42" s="69">
        <v>4130</v>
      </c>
      <c r="CI42" s="69">
        <v>5975</v>
      </c>
      <c r="CJ42" s="76">
        <v>13152.8</v>
      </c>
      <c r="CK42" s="69">
        <v>7358.8</v>
      </c>
      <c r="CL42" s="126">
        <v>7404.6</v>
      </c>
      <c r="CM42" s="85">
        <v>5942.2</v>
      </c>
      <c r="CN42" s="86">
        <v>19182</v>
      </c>
      <c r="CO42" s="135">
        <f>+'[1]2014'!G40</f>
        <v>480635.6</v>
      </c>
      <c r="CP42" s="97">
        <f>+'[1]2015'!G40</f>
        <v>1245844</v>
      </c>
      <c r="CQ42" s="97">
        <v>5861.5</v>
      </c>
      <c r="CR42" s="97">
        <v>11.299999999999999</v>
      </c>
      <c r="CS42" s="101">
        <v>3.0999999999999996</v>
      </c>
      <c r="CT42" s="74">
        <v>5260</v>
      </c>
      <c r="CU42" s="74">
        <v>559.79999999999995</v>
      </c>
      <c r="CV42" s="74">
        <v>1806</v>
      </c>
      <c r="CW42" s="74">
        <v>2748.5</v>
      </c>
      <c r="CX42" s="74">
        <v>1558</v>
      </c>
      <c r="CY42" s="74">
        <v>1945</v>
      </c>
      <c r="CZ42" s="74">
        <v>1479</v>
      </c>
      <c r="DA42" s="77">
        <v>1626</v>
      </c>
      <c r="DB42" s="77">
        <v>7945</v>
      </c>
      <c r="DC42" s="74">
        <v>3132</v>
      </c>
      <c r="DD42" s="77">
        <v>5294.6</v>
      </c>
      <c r="DE42" s="70">
        <v>19050</v>
      </c>
      <c r="DF42" s="177">
        <v>12993.3</v>
      </c>
      <c r="DG42" s="66">
        <v>9997.5</v>
      </c>
      <c r="DH42" s="97">
        <f>+'[1]2014'!H40</f>
        <v>4020</v>
      </c>
      <c r="DI42" s="66">
        <f>+'[1]2015'!H40</f>
        <v>25105.5</v>
      </c>
      <c r="DJ42" s="66">
        <v>11614</v>
      </c>
      <c r="DK42" s="66">
        <v>23.6</v>
      </c>
      <c r="DL42" s="103">
        <v>18</v>
      </c>
      <c r="DM42" s="76">
        <v>3310.3</v>
      </c>
      <c r="DN42" s="76">
        <v>8181.9</v>
      </c>
      <c r="DO42" s="76">
        <v>8038.5</v>
      </c>
      <c r="DP42" s="76">
        <v>10919.2</v>
      </c>
      <c r="DQ42" s="76">
        <v>24074.1</v>
      </c>
      <c r="DR42" s="76">
        <v>17218</v>
      </c>
      <c r="DS42" s="76">
        <v>13958</v>
      </c>
      <c r="DT42" s="69">
        <v>16990.8</v>
      </c>
      <c r="DU42" s="69">
        <v>17211.8</v>
      </c>
      <c r="DV42" s="76">
        <v>8530.7000000000007</v>
      </c>
      <c r="DW42" s="69">
        <v>7356.4</v>
      </c>
      <c r="DX42" s="126">
        <v>39602.400000000001</v>
      </c>
      <c r="DY42" s="177">
        <v>39360.800000000003</v>
      </c>
      <c r="DZ42" s="66">
        <v>43595.5</v>
      </c>
      <c r="EA42" s="97">
        <f>+'[1]2014'!I40</f>
        <v>51094.5</v>
      </c>
      <c r="EB42" s="97">
        <f>+'[1]2015'!I40</f>
        <v>49277.3</v>
      </c>
      <c r="EC42" s="97">
        <v>47220.7</v>
      </c>
      <c r="ED42" s="97">
        <v>33.800000000000004</v>
      </c>
      <c r="EE42" s="103">
        <v>6438.6</v>
      </c>
      <c r="EF42" s="76">
        <v>2200</v>
      </c>
      <c r="EG42" s="76">
        <v>248.8</v>
      </c>
      <c r="EH42" s="76">
        <v>409.4</v>
      </c>
      <c r="EI42" s="76"/>
      <c r="EJ42" s="76"/>
      <c r="EK42" s="76"/>
      <c r="EL42" s="76"/>
      <c r="EM42" s="69"/>
      <c r="EN42" s="69">
        <v>13368</v>
      </c>
      <c r="EO42" s="76">
        <v>6673.5</v>
      </c>
      <c r="EP42" s="69">
        <v>5984.6</v>
      </c>
      <c r="EQ42" s="126">
        <v>14454</v>
      </c>
      <c r="ER42" s="177">
        <v>2289</v>
      </c>
      <c r="ES42" s="66">
        <v>3375</v>
      </c>
      <c r="ET42" s="97">
        <f>+'[1]2014'!J40</f>
        <v>11640</v>
      </c>
      <c r="EU42" s="97">
        <f>+'[1]2015'!J40</f>
        <v>11658</v>
      </c>
      <c r="EV42" s="97">
        <v>9892525.4000000004</v>
      </c>
      <c r="EW42" s="97">
        <v>29571.3</v>
      </c>
      <c r="EX42" s="103">
        <v>37337.800000000003</v>
      </c>
      <c r="EY42" s="76">
        <v>2094.6</v>
      </c>
      <c r="EZ42" s="76">
        <v>7267</v>
      </c>
      <c r="FA42" s="76">
        <v>10638.5</v>
      </c>
      <c r="FB42" s="76">
        <v>7417.1</v>
      </c>
      <c r="FC42" s="76">
        <v>5901</v>
      </c>
      <c r="FD42" s="76">
        <v>5469.6</v>
      </c>
      <c r="FE42" s="76">
        <v>1256.5</v>
      </c>
      <c r="FF42" s="69">
        <v>540</v>
      </c>
      <c r="FG42" s="69">
        <v>4550</v>
      </c>
      <c r="FH42" s="76">
        <v>0</v>
      </c>
      <c r="FI42" s="69">
        <v>2000</v>
      </c>
      <c r="FJ42" s="126">
        <v>3011.5</v>
      </c>
      <c r="FK42" s="177">
        <v>3790</v>
      </c>
      <c r="FL42" s="66">
        <v>1090</v>
      </c>
      <c r="FM42" s="97">
        <f>+'[1]2014'!K40</f>
        <v>1880</v>
      </c>
      <c r="FN42" s="97">
        <f>+'[1]2015'!K40</f>
        <v>8487</v>
      </c>
      <c r="FO42" s="97">
        <v>782</v>
      </c>
      <c r="FP42" s="97">
        <v>0.5</v>
      </c>
      <c r="FQ42" s="97">
        <v>6.3</v>
      </c>
      <c r="FR42" s="76">
        <v>7368.9</v>
      </c>
      <c r="FS42" s="76">
        <v>8767.5</v>
      </c>
      <c r="FT42" s="76">
        <v>9520.6</v>
      </c>
      <c r="FU42" s="76">
        <v>9185.7000000000007</v>
      </c>
      <c r="FV42" s="76">
        <v>3561.8</v>
      </c>
      <c r="FW42" s="76">
        <v>2010</v>
      </c>
      <c r="FX42" s="76">
        <v>2460</v>
      </c>
      <c r="FY42" s="69">
        <v>3815</v>
      </c>
      <c r="FZ42" s="69">
        <v>1650.5</v>
      </c>
      <c r="GA42" s="76">
        <v>10753</v>
      </c>
      <c r="GB42" s="69">
        <v>6475.8</v>
      </c>
      <c r="GC42" s="126">
        <v>16363.5</v>
      </c>
      <c r="GD42" s="177">
        <v>20660</v>
      </c>
      <c r="GE42" s="66">
        <v>28069.5</v>
      </c>
      <c r="GF42" s="97">
        <f>+'[1]2014'!L40</f>
        <v>21229</v>
      </c>
      <c r="GG42" s="97">
        <f>+'[1]2015'!L40</f>
        <v>15256</v>
      </c>
      <c r="GH42" s="97">
        <v>6667</v>
      </c>
      <c r="GI42" s="97">
        <v>5.8000000000000007</v>
      </c>
      <c r="GJ42" s="98">
        <v>94.9</v>
      </c>
      <c r="GK42" s="76">
        <v>15984</v>
      </c>
      <c r="GL42" s="76">
        <v>16748</v>
      </c>
      <c r="GM42" s="76">
        <v>17389.099999999999</v>
      </c>
      <c r="GN42" s="76">
        <v>12057.8</v>
      </c>
      <c r="GO42" s="76">
        <v>6625</v>
      </c>
      <c r="GP42" s="76">
        <v>11225.4</v>
      </c>
      <c r="GQ42" s="76">
        <v>16641.7</v>
      </c>
      <c r="GR42" s="69">
        <v>21308.6</v>
      </c>
      <c r="GS42" s="69">
        <v>33819.800000000003</v>
      </c>
      <c r="GT42" s="76">
        <v>39019.699999999997</v>
      </c>
      <c r="GU42" s="69">
        <v>32547.3</v>
      </c>
      <c r="GV42" s="126">
        <v>35216.800000000003</v>
      </c>
      <c r="GW42" s="177">
        <v>39120.400000000001</v>
      </c>
      <c r="GX42" s="66">
        <v>99323.3</v>
      </c>
      <c r="GY42" s="97">
        <f>+'[1]2014'!M40</f>
        <v>56137.1</v>
      </c>
      <c r="GZ42" s="97">
        <f>+'[1]2015'!M40</f>
        <v>81181.5</v>
      </c>
      <c r="HA42" s="97">
        <v>31022.2</v>
      </c>
      <c r="HB42" s="97">
        <v>25.4</v>
      </c>
      <c r="HC42" s="98">
        <v>5.8</v>
      </c>
      <c r="HD42" s="76">
        <v>2899.2</v>
      </c>
      <c r="HE42" s="76">
        <v>7775</v>
      </c>
      <c r="HF42" s="76">
        <v>8285</v>
      </c>
      <c r="HG42" s="76">
        <v>2493.6999999999998</v>
      </c>
      <c r="HH42" s="76">
        <v>5331.7</v>
      </c>
      <c r="HI42" s="76">
        <v>10985.8</v>
      </c>
      <c r="HJ42" s="76">
        <v>7141.7</v>
      </c>
      <c r="HK42" s="69">
        <v>11135.2</v>
      </c>
      <c r="HL42" s="69">
        <v>350.7</v>
      </c>
      <c r="HM42" s="76">
        <v>2407</v>
      </c>
      <c r="HN42" s="69">
        <v>4058.6</v>
      </c>
      <c r="HO42" s="126">
        <v>15156.8</v>
      </c>
      <c r="HP42" s="177">
        <v>13837996.300000001</v>
      </c>
      <c r="HQ42" s="66">
        <v>8313034.4000000004</v>
      </c>
      <c r="HR42" s="97">
        <f>+'[1]2014'!N40</f>
        <v>4193263.7</v>
      </c>
      <c r="HS42" s="97">
        <f>+'[1]2015'!N40</f>
        <v>51515.1</v>
      </c>
      <c r="HT42" s="97">
        <v>6013962.9000000004</v>
      </c>
      <c r="HU42" s="97">
        <v>175597.7</v>
      </c>
      <c r="HV42" s="105">
        <v>180396.7</v>
      </c>
      <c r="HW42" s="76">
        <v>1753</v>
      </c>
      <c r="HX42" s="76">
        <v>5038.2</v>
      </c>
      <c r="HY42" s="76">
        <v>2820.5</v>
      </c>
      <c r="HZ42" s="76">
        <v>2247</v>
      </c>
      <c r="IA42" s="76">
        <v>2030</v>
      </c>
      <c r="IB42" s="76">
        <v>3652</v>
      </c>
      <c r="IC42" s="76">
        <v>2075</v>
      </c>
      <c r="ID42" s="69">
        <v>1750</v>
      </c>
      <c r="IE42" s="69">
        <v>3900</v>
      </c>
      <c r="IF42" s="76">
        <v>3145</v>
      </c>
      <c r="IG42" s="69">
        <v>6032.5</v>
      </c>
      <c r="IH42" s="126">
        <v>2313.5</v>
      </c>
      <c r="II42" s="177">
        <v>6688.4</v>
      </c>
      <c r="IJ42" s="66">
        <v>12847.5</v>
      </c>
      <c r="IK42" s="97">
        <f>+'[1]2014'!O40</f>
        <v>38100</v>
      </c>
      <c r="IL42" s="97">
        <f>+'[1]2015'!O40</f>
        <v>23013</v>
      </c>
      <c r="IM42" s="97">
        <v>10837.8</v>
      </c>
      <c r="IN42" s="97">
        <v>2.3000000000000003</v>
      </c>
      <c r="IO42" s="98">
        <v>9.4</v>
      </c>
      <c r="IP42" s="76">
        <v>4163.3630000000003</v>
      </c>
      <c r="IQ42" s="76">
        <v>4220.1459999999997</v>
      </c>
      <c r="IR42" s="76">
        <v>3294.6950000000002</v>
      </c>
      <c r="IS42" s="76">
        <v>2721.2510000000002</v>
      </c>
      <c r="IT42" s="76">
        <v>2314.4349999999999</v>
      </c>
      <c r="IU42" s="76">
        <f>2674.088+2099.1</f>
        <v>4773.1880000000001</v>
      </c>
      <c r="IV42" s="76">
        <v>8842.9505000000008</v>
      </c>
      <c r="IW42" s="69">
        <v>6290.0447999999997</v>
      </c>
      <c r="IX42" s="69">
        <v>3072.8633</v>
      </c>
      <c r="IY42" s="76">
        <v>2016287.8</v>
      </c>
      <c r="IZ42" s="69">
        <v>3009389.5</v>
      </c>
      <c r="JA42" s="126">
        <v>3960145.4</v>
      </c>
      <c r="JB42" s="177">
        <v>4048760.5</v>
      </c>
      <c r="JC42" s="66">
        <v>4198092.9000000004</v>
      </c>
      <c r="JD42" s="97">
        <f>+'[1]2014'!P40</f>
        <v>6029196.6000000034</v>
      </c>
      <c r="JE42" s="97">
        <f>+'[1]2015'!P40</f>
        <v>5904277.2999999998</v>
      </c>
      <c r="JF42" s="97">
        <v>8986127.200000003</v>
      </c>
      <c r="JG42" s="97">
        <v>42289.5</v>
      </c>
      <c r="JH42" s="98">
        <v>10523.400000000001</v>
      </c>
      <c r="JI42" s="76">
        <v>63.841000000000001</v>
      </c>
      <c r="JJ42" s="76">
        <v>70.355999999999995</v>
      </c>
      <c r="JK42" s="76">
        <v>38.787999999999997</v>
      </c>
      <c r="JL42" s="76">
        <v>93.111000000000004</v>
      </c>
      <c r="JM42" s="76">
        <v>196.16900000000001</v>
      </c>
      <c r="JN42" s="76">
        <v>140.37899999999999</v>
      </c>
      <c r="JO42" s="76">
        <v>118.76313</v>
      </c>
      <c r="JP42" s="69">
        <v>243.02689999999998</v>
      </c>
      <c r="JQ42" s="178">
        <v>154.2637</v>
      </c>
      <c r="JR42" s="76">
        <v>161417.1</v>
      </c>
      <c r="JS42" s="69">
        <v>117967.1</v>
      </c>
      <c r="JT42" s="126">
        <v>139187.29999999999</v>
      </c>
      <c r="JU42" s="177">
        <v>222555.7</v>
      </c>
      <c r="JV42" s="66">
        <v>365198.4</v>
      </c>
      <c r="JW42" s="179">
        <f>+'[1]2014'!Q40</f>
        <v>1730156.8</v>
      </c>
      <c r="JX42" s="107">
        <f>+'[1]2015'!Q40</f>
        <v>3079828.3</v>
      </c>
      <c r="JY42" s="107">
        <v>2398211.6</v>
      </c>
      <c r="JZ42" s="176">
        <v>3335.9</v>
      </c>
      <c r="KA42" s="175">
        <v>4607.9000000000005</v>
      </c>
    </row>
    <row r="43" spans="1:287" s="187" customFormat="1" ht="18.75" customHeight="1" x14ac:dyDescent="0.2">
      <c r="A43" s="180" t="s">
        <v>56</v>
      </c>
      <c r="B43" s="181" t="s">
        <v>18</v>
      </c>
      <c r="C43" s="182">
        <f t="shared" ref="C43:G46" si="85">+V43+AO43+BH43+CA43+CT43+DM43+EF43+EY43+FR43+GK43+HD43+HW43+IP43+JI43</f>
        <v>18</v>
      </c>
      <c r="D43" s="182">
        <f t="shared" si="85"/>
        <v>20</v>
      </c>
      <c r="E43" s="182">
        <f t="shared" si="85"/>
        <v>20</v>
      </c>
      <c r="F43" s="182">
        <f t="shared" si="85"/>
        <v>20</v>
      </c>
      <c r="G43" s="182">
        <f t="shared" si="85"/>
        <v>20</v>
      </c>
      <c r="H43" s="182">
        <v>20</v>
      </c>
      <c r="I43" s="182">
        <v>20</v>
      </c>
      <c r="J43" s="182">
        <v>22</v>
      </c>
      <c r="K43" s="182">
        <v>20</v>
      </c>
      <c r="L43" s="182">
        <v>20</v>
      </c>
      <c r="M43" s="44">
        <v>20</v>
      </c>
      <c r="N43" s="44">
        <f>+AG43+AZ43+BS43+CL43+DE43+DX43+EQ43+FJ43++GC43+GV43+HO43+IH43+JA43+JT43</f>
        <v>20</v>
      </c>
      <c r="O43" s="44">
        <v>21</v>
      </c>
      <c r="P43" s="44">
        <v>22</v>
      </c>
      <c r="Q43" s="45">
        <f>+'[1]2014'!R41</f>
        <v>22</v>
      </c>
      <c r="R43" s="44">
        <v>22</v>
      </c>
      <c r="S43" s="44">
        <v>21</v>
      </c>
      <c r="T43" s="44">
        <v>22</v>
      </c>
      <c r="U43" s="183">
        <v>22</v>
      </c>
      <c r="V43" s="184">
        <v>1</v>
      </c>
      <c r="W43" s="184">
        <v>1</v>
      </c>
      <c r="X43" s="184">
        <v>1</v>
      </c>
      <c r="Y43" s="184">
        <v>1</v>
      </c>
      <c r="Z43" s="184">
        <v>1</v>
      </c>
      <c r="AA43" s="184">
        <v>1</v>
      </c>
      <c r="AB43" s="184">
        <v>1</v>
      </c>
      <c r="AC43" s="184">
        <v>1</v>
      </c>
      <c r="AD43" s="184">
        <v>1</v>
      </c>
      <c r="AE43" s="185">
        <v>1</v>
      </c>
      <c r="AF43" s="185">
        <v>1</v>
      </c>
      <c r="AG43" s="185">
        <v>1</v>
      </c>
      <c r="AH43" s="53">
        <v>1</v>
      </c>
      <c r="AI43" s="185">
        <v>1</v>
      </c>
      <c r="AJ43" s="53">
        <f>+'[1]2014'!D41</f>
        <v>1</v>
      </c>
      <c r="AK43" s="53">
        <v>1</v>
      </c>
      <c r="AL43" s="81">
        <v>1</v>
      </c>
      <c r="AM43" s="81">
        <v>1</v>
      </c>
      <c r="AN43" s="186">
        <v>1</v>
      </c>
      <c r="AO43" s="184">
        <v>1</v>
      </c>
      <c r="AP43" s="184">
        <v>1</v>
      </c>
      <c r="AQ43" s="184">
        <v>1</v>
      </c>
      <c r="AR43" s="184">
        <v>1</v>
      </c>
      <c r="AS43" s="184">
        <v>1</v>
      </c>
      <c r="AT43" s="184">
        <v>1</v>
      </c>
      <c r="AU43" s="184">
        <v>1</v>
      </c>
      <c r="AV43" s="184">
        <v>1</v>
      </c>
      <c r="AW43" s="184">
        <v>1</v>
      </c>
      <c r="AX43" s="185">
        <v>1</v>
      </c>
      <c r="AY43" s="185" t="s">
        <v>57</v>
      </c>
      <c r="AZ43" s="50">
        <v>1</v>
      </c>
      <c r="BA43" s="92">
        <v>1</v>
      </c>
      <c r="BB43" s="50">
        <v>1</v>
      </c>
      <c r="BC43" s="92">
        <f>+'[1]2014'!E41</f>
        <v>1</v>
      </c>
      <c r="BD43" s="92">
        <f>+'[1]2015'!E41</f>
        <v>1</v>
      </c>
      <c r="BE43" s="93">
        <v>1</v>
      </c>
      <c r="BF43" s="187">
        <v>1</v>
      </c>
      <c r="BG43" s="186">
        <v>1</v>
      </c>
      <c r="BH43" s="184">
        <v>1</v>
      </c>
      <c r="BI43" s="184">
        <v>1</v>
      </c>
      <c r="BJ43" s="184">
        <v>1</v>
      </c>
      <c r="BK43" s="184">
        <v>1</v>
      </c>
      <c r="BL43" s="184">
        <v>1</v>
      </c>
      <c r="BM43" s="184">
        <v>1</v>
      </c>
      <c r="BN43" s="184">
        <v>1</v>
      </c>
      <c r="BO43" s="184">
        <v>1</v>
      </c>
      <c r="BP43" s="184">
        <v>2</v>
      </c>
      <c r="BQ43" s="128">
        <v>2</v>
      </c>
      <c r="BR43" s="188">
        <v>2</v>
      </c>
      <c r="BS43" s="129">
        <v>2</v>
      </c>
      <c r="BT43" s="130">
        <v>2</v>
      </c>
      <c r="BU43" s="131">
        <v>2</v>
      </c>
      <c r="BV43" s="97">
        <f>+'[1]2014'!F41</f>
        <v>2</v>
      </c>
      <c r="BW43" s="97">
        <f>+'[1]2015'!F41</f>
        <v>2</v>
      </c>
      <c r="BX43" s="97">
        <v>2</v>
      </c>
      <c r="BY43" s="97">
        <v>2</v>
      </c>
      <c r="BZ43" s="98">
        <v>2</v>
      </c>
      <c r="CA43" s="187">
        <v>1</v>
      </c>
      <c r="CB43" s="187">
        <v>1</v>
      </c>
      <c r="CC43" s="187">
        <v>1</v>
      </c>
      <c r="CD43" s="187">
        <v>1</v>
      </c>
      <c r="CE43" s="187">
        <v>1</v>
      </c>
      <c r="CF43" s="187">
        <v>1</v>
      </c>
      <c r="CG43" s="187">
        <v>1</v>
      </c>
      <c r="CH43" s="187">
        <v>1</v>
      </c>
      <c r="CI43" s="187">
        <v>1</v>
      </c>
      <c r="CJ43" s="189">
        <v>1</v>
      </c>
      <c r="CK43" s="188">
        <v>1</v>
      </c>
      <c r="CL43" s="128">
        <v>1</v>
      </c>
      <c r="CM43" s="130">
        <v>1</v>
      </c>
      <c r="CN43" s="131">
        <v>1</v>
      </c>
      <c r="CO43" s="97">
        <f>+'[1]2014'!G41</f>
        <v>1</v>
      </c>
      <c r="CP43" s="97">
        <f>+'[1]2015'!G41</f>
        <v>1</v>
      </c>
      <c r="CQ43" s="97">
        <v>1</v>
      </c>
      <c r="CR43" s="97">
        <v>1</v>
      </c>
      <c r="CS43" s="101">
        <v>1</v>
      </c>
      <c r="CT43" s="187">
        <v>1</v>
      </c>
      <c r="CU43" s="187">
        <v>1</v>
      </c>
      <c r="CV43" s="187">
        <v>1</v>
      </c>
      <c r="CW43" s="187">
        <v>1</v>
      </c>
      <c r="CX43" s="187">
        <v>1</v>
      </c>
      <c r="CY43" s="187">
        <v>1</v>
      </c>
      <c r="CZ43" s="187">
        <v>1</v>
      </c>
      <c r="DA43" s="187">
        <v>1</v>
      </c>
      <c r="DB43" s="187">
        <v>1</v>
      </c>
      <c r="DC43" s="189">
        <v>1</v>
      </c>
      <c r="DD43" s="188">
        <v>1</v>
      </c>
      <c r="DE43" s="94">
        <v>1</v>
      </c>
      <c r="DF43" s="130">
        <v>1</v>
      </c>
      <c r="DG43" s="131">
        <v>1</v>
      </c>
      <c r="DH43" s="97">
        <f>+'[1]2014'!H41</f>
        <v>1</v>
      </c>
      <c r="DI43" s="97">
        <f>+'[1]2015'!H41</f>
        <v>1</v>
      </c>
      <c r="DJ43" s="97">
        <v>1</v>
      </c>
      <c r="DK43" s="97">
        <v>1</v>
      </c>
      <c r="DL43" s="103">
        <v>1</v>
      </c>
      <c r="DM43" s="187">
        <v>1</v>
      </c>
      <c r="DN43" s="187">
        <v>1</v>
      </c>
      <c r="DO43" s="187">
        <v>1</v>
      </c>
      <c r="DP43" s="187">
        <v>1</v>
      </c>
      <c r="DQ43" s="187">
        <v>1</v>
      </c>
      <c r="DR43" s="187">
        <v>1</v>
      </c>
      <c r="DS43" s="187">
        <v>1</v>
      </c>
      <c r="DT43" s="187">
        <v>1</v>
      </c>
      <c r="DU43" s="187">
        <v>1</v>
      </c>
      <c r="DV43" s="189">
        <v>1</v>
      </c>
      <c r="DW43" s="188">
        <v>1</v>
      </c>
      <c r="DX43" s="94">
        <v>1</v>
      </c>
      <c r="DY43" s="130">
        <v>1</v>
      </c>
      <c r="DZ43" s="131">
        <v>1</v>
      </c>
      <c r="EA43" s="97">
        <f>+'[1]2014'!I41</f>
        <v>1</v>
      </c>
      <c r="EB43" s="97">
        <f>+'[1]2015'!I41</f>
        <v>1</v>
      </c>
      <c r="EC43" s="97">
        <v>1</v>
      </c>
      <c r="ED43" s="97">
        <v>1</v>
      </c>
      <c r="EE43" s="103">
        <v>1</v>
      </c>
      <c r="EF43" s="187">
        <v>1</v>
      </c>
      <c r="EG43" s="187">
        <v>1</v>
      </c>
      <c r="EH43" s="187">
        <v>1</v>
      </c>
      <c r="EI43" s="187">
        <v>1</v>
      </c>
      <c r="EJ43" s="187">
        <v>1</v>
      </c>
      <c r="EK43" s="187">
        <v>1</v>
      </c>
      <c r="EL43" s="187">
        <v>1</v>
      </c>
      <c r="EM43" s="187">
        <v>1</v>
      </c>
      <c r="EN43" s="187">
        <v>1</v>
      </c>
      <c r="EO43" s="189">
        <v>1</v>
      </c>
      <c r="EP43" s="188">
        <v>1</v>
      </c>
      <c r="EQ43" s="94">
        <v>1</v>
      </c>
      <c r="ER43" s="130">
        <v>1</v>
      </c>
      <c r="ES43" s="131">
        <v>1</v>
      </c>
      <c r="ET43" s="97">
        <f>+'[1]2014'!J41</f>
        <v>1</v>
      </c>
      <c r="EU43" s="97">
        <f>+'[1]2015'!J41</f>
        <v>1</v>
      </c>
      <c r="EV43" s="97">
        <v>1</v>
      </c>
      <c r="EW43" s="97">
        <v>1</v>
      </c>
      <c r="EX43" s="103">
        <v>1</v>
      </c>
      <c r="EY43" s="187">
        <v>1</v>
      </c>
      <c r="EZ43" s="187">
        <v>1</v>
      </c>
      <c r="FA43" s="187">
        <v>1</v>
      </c>
      <c r="FB43" s="187">
        <v>1</v>
      </c>
      <c r="FC43" s="187">
        <v>1</v>
      </c>
      <c r="FD43" s="187">
        <v>1</v>
      </c>
      <c r="FE43" s="187">
        <v>1</v>
      </c>
      <c r="FF43" s="187">
        <v>1</v>
      </c>
      <c r="FG43" s="187">
        <v>1</v>
      </c>
      <c r="FH43" s="189">
        <v>1</v>
      </c>
      <c r="FI43" s="188">
        <v>1</v>
      </c>
      <c r="FJ43" s="94">
        <v>1</v>
      </c>
      <c r="FK43" s="130">
        <v>1</v>
      </c>
      <c r="FL43" s="131">
        <v>1</v>
      </c>
      <c r="FM43" s="97">
        <f>+'[1]2014'!K41</f>
        <v>1</v>
      </c>
      <c r="FN43" s="97">
        <f>+'[1]2015'!K41</f>
        <v>1</v>
      </c>
      <c r="FO43" s="97">
        <v>1</v>
      </c>
      <c r="FP43" s="97">
        <v>1</v>
      </c>
      <c r="FQ43" s="97">
        <v>1</v>
      </c>
      <c r="FR43" s="187">
        <v>1</v>
      </c>
      <c r="FS43" s="187">
        <v>1</v>
      </c>
      <c r="FT43" s="187">
        <v>1</v>
      </c>
      <c r="FU43" s="187">
        <v>1</v>
      </c>
      <c r="FV43" s="187">
        <v>1</v>
      </c>
      <c r="FW43" s="187">
        <v>1</v>
      </c>
      <c r="FX43" s="187">
        <v>1</v>
      </c>
      <c r="FY43" s="187">
        <v>1</v>
      </c>
      <c r="FZ43" s="187">
        <v>1</v>
      </c>
      <c r="GA43" s="189">
        <v>1</v>
      </c>
      <c r="GB43" s="188">
        <v>1</v>
      </c>
      <c r="GC43" s="94">
        <v>1</v>
      </c>
      <c r="GD43" s="130">
        <v>1</v>
      </c>
      <c r="GE43" s="131">
        <v>1</v>
      </c>
      <c r="GF43" s="97">
        <f>+'[1]2014'!L41</f>
        <v>1</v>
      </c>
      <c r="GG43" s="97">
        <f>+'[1]2015'!L41</f>
        <v>1</v>
      </c>
      <c r="GH43" s="97">
        <v>1</v>
      </c>
      <c r="GI43" s="97">
        <v>1</v>
      </c>
      <c r="GJ43" s="98">
        <v>1</v>
      </c>
      <c r="GK43" s="187">
        <v>2</v>
      </c>
      <c r="GL43" s="187">
        <v>2</v>
      </c>
      <c r="GM43" s="187">
        <v>2</v>
      </c>
      <c r="GN43" s="187">
        <v>2</v>
      </c>
      <c r="GO43" s="187">
        <v>2</v>
      </c>
      <c r="GP43" s="187">
        <v>2</v>
      </c>
      <c r="GQ43" s="187">
        <v>2</v>
      </c>
      <c r="GR43" s="187">
        <v>2</v>
      </c>
      <c r="GS43" s="187">
        <v>2</v>
      </c>
      <c r="GT43" s="189">
        <v>2</v>
      </c>
      <c r="GU43" s="188">
        <v>2</v>
      </c>
      <c r="GV43" s="94">
        <v>2</v>
      </c>
      <c r="GW43" s="130">
        <v>2</v>
      </c>
      <c r="GX43" s="131">
        <v>2</v>
      </c>
      <c r="GY43" s="97">
        <f>+'[1]2014'!M41</f>
        <v>2</v>
      </c>
      <c r="GZ43" s="97">
        <f>+'[1]2015'!M41</f>
        <v>2</v>
      </c>
      <c r="HA43" s="97">
        <v>1</v>
      </c>
      <c r="HB43" s="97">
        <v>1</v>
      </c>
      <c r="HC43" s="98">
        <v>1</v>
      </c>
      <c r="HD43" s="187">
        <v>1</v>
      </c>
      <c r="HE43" s="187">
        <v>1</v>
      </c>
      <c r="HF43" s="187">
        <v>1</v>
      </c>
      <c r="HG43" s="187">
        <v>1</v>
      </c>
      <c r="HH43" s="187">
        <v>1</v>
      </c>
      <c r="HI43" s="187">
        <v>1</v>
      </c>
      <c r="HJ43" s="187">
        <v>1</v>
      </c>
      <c r="HK43" s="187">
        <v>1</v>
      </c>
      <c r="HL43" s="187">
        <v>1</v>
      </c>
      <c r="HM43" s="189">
        <v>1</v>
      </c>
      <c r="HN43" s="188">
        <v>1</v>
      </c>
      <c r="HO43" s="94">
        <v>1</v>
      </c>
      <c r="HP43" s="130">
        <v>1</v>
      </c>
      <c r="HQ43" s="131">
        <v>1</v>
      </c>
      <c r="HR43" s="97">
        <f>+'[1]2014'!N41</f>
        <v>1</v>
      </c>
      <c r="HS43" s="97">
        <f>+'[1]2015'!N41</f>
        <v>1</v>
      </c>
      <c r="HT43" s="97">
        <v>1</v>
      </c>
      <c r="HU43" s="97">
        <v>1</v>
      </c>
      <c r="HV43" s="105">
        <v>1</v>
      </c>
      <c r="HW43" s="187">
        <v>1</v>
      </c>
      <c r="HX43" s="187">
        <v>1</v>
      </c>
      <c r="HY43" s="187">
        <v>1</v>
      </c>
      <c r="HZ43" s="187">
        <v>1</v>
      </c>
      <c r="IA43" s="187">
        <v>1</v>
      </c>
      <c r="IB43" s="187">
        <v>1</v>
      </c>
      <c r="IC43" s="187">
        <v>1</v>
      </c>
      <c r="ID43" s="187">
        <v>1</v>
      </c>
      <c r="IE43" s="187">
        <v>1</v>
      </c>
      <c r="IF43" s="189">
        <v>1</v>
      </c>
      <c r="IG43" s="188">
        <v>1</v>
      </c>
      <c r="IH43" s="94">
        <v>1</v>
      </c>
      <c r="II43" s="130">
        <v>1</v>
      </c>
      <c r="IJ43" s="131">
        <v>1</v>
      </c>
      <c r="IK43" s="97">
        <f>+'[1]2014'!O41</f>
        <v>1</v>
      </c>
      <c r="IL43" s="97">
        <f>+'[1]2015'!O41</f>
        <v>1</v>
      </c>
      <c r="IM43" s="97">
        <v>1</v>
      </c>
      <c r="IN43" s="97">
        <v>1</v>
      </c>
      <c r="IO43" s="98">
        <v>1</v>
      </c>
      <c r="IP43" s="187">
        <v>4</v>
      </c>
      <c r="IQ43" s="187">
        <v>4</v>
      </c>
      <c r="IR43" s="187">
        <v>4</v>
      </c>
      <c r="IS43" s="187">
        <v>4</v>
      </c>
      <c r="IT43" s="187">
        <v>4</v>
      </c>
      <c r="IU43" s="187">
        <v>4</v>
      </c>
      <c r="IV43" s="187">
        <v>4</v>
      </c>
      <c r="IW43" s="187">
        <v>6</v>
      </c>
      <c r="IX43" s="187">
        <v>4</v>
      </c>
      <c r="IY43" s="189">
        <v>4</v>
      </c>
      <c r="IZ43" s="188">
        <v>4</v>
      </c>
      <c r="JA43" s="94">
        <v>4</v>
      </c>
      <c r="JB43" s="130">
        <v>5</v>
      </c>
      <c r="JC43" s="131">
        <v>5</v>
      </c>
      <c r="JD43" s="97">
        <f>+'[1]2014'!P41</f>
        <v>5</v>
      </c>
      <c r="JE43" s="97">
        <f>+'[1]2015'!P41</f>
        <v>5</v>
      </c>
      <c r="JF43" s="97">
        <v>5</v>
      </c>
      <c r="JG43" s="97">
        <v>5</v>
      </c>
      <c r="JH43" s="98">
        <v>5</v>
      </c>
      <c r="JI43" s="187">
        <v>1</v>
      </c>
      <c r="JJ43" s="187">
        <v>3</v>
      </c>
      <c r="JK43" s="187">
        <v>3</v>
      </c>
      <c r="JL43" s="187">
        <v>3</v>
      </c>
      <c r="JM43" s="187">
        <v>3</v>
      </c>
      <c r="JN43" s="187">
        <v>3</v>
      </c>
      <c r="JO43" s="187">
        <v>3</v>
      </c>
      <c r="JP43" s="187">
        <v>3</v>
      </c>
      <c r="JQ43" s="187">
        <v>2</v>
      </c>
      <c r="JR43" s="189">
        <v>2</v>
      </c>
      <c r="JS43" s="188">
        <v>2</v>
      </c>
      <c r="JT43" s="94">
        <v>2</v>
      </c>
      <c r="JU43" s="130">
        <v>2</v>
      </c>
      <c r="JV43" s="131">
        <v>3</v>
      </c>
      <c r="JW43" s="107">
        <f>+'[1]2014'!Q41</f>
        <v>3</v>
      </c>
      <c r="JX43" s="107">
        <f>+'[1]2015'!Q41</f>
        <v>3</v>
      </c>
      <c r="JY43" s="107">
        <v>3</v>
      </c>
      <c r="JZ43" s="187">
        <v>4</v>
      </c>
      <c r="KA43" s="186">
        <v>4</v>
      </c>
    </row>
    <row r="44" spans="1:287" s="187" customFormat="1" ht="18.75" customHeight="1" x14ac:dyDescent="0.2">
      <c r="A44" s="180" t="s">
        <v>58</v>
      </c>
      <c r="B44" s="181" t="s">
        <v>18</v>
      </c>
      <c r="C44" s="182">
        <f t="shared" si="85"/>
        <v>10029</v>
      </c>
      <c r="D44" s="182">
        <f t="shared" si="85"/>
        <v>10702</v>
      </c>
      <c r="E44" s="182">
        <f t="shared" si="85"/>
        <v>10966</v>
      </c>
      <c r="F44" s="182">
        <f t="shared" si="85"/>
        <v>11135</v>
      </c>
      <c r="G44" s="182">
        <f t="shared" si="85"/>
        <v>11140</v>
      </c>
      <c r="H44" s="182">
        <f>+AA44+AT44+BM44+CF44+CY44+DR44+EK44+FD44+FW44+GP44+HI44+IB44+IU44+JN44</f>
        <v>11539</v>
      </c>
      <c r="I44" s="182">
        <v>11323</v>
      </c>
      <c r="J44" s="182">
        <v>11144</v>
      </c>
      <c r="K44" s="182">
        <v>11188</v>
      </c>
      <c r="L44" s="182">
        <v>11062</v>
      </c>
      <c r="M44" s="44">
        <v>10940</v>
      </c>
      <c r="N44" s="44">
        <f>+AG44+AZ44+BS44+CL44+DE44+DX44+EQ44+FJ44++GC44+GV44+HO44+IH44+JA44+JT44</f>
        <v>10897</v>
      </c>
      <c r="O44" s="44">
        <v>10869</v>
      </c>
      <c r="P44" s="44">
        <v>11108</v>
      </c>
      <c r="Q44" s="44">
        <f>+'[1]2014'!R42</f>
        <v>11224</v>
      </c>
      <c r="R44" s="44">
        <v>11733</v>
      </c>
      <c r="S44" s="44">
        <v>12278</v>
      </c>
      <c r="T44" s="44">
        <v>12705</v>
      </c>
      <c r="U44" s="183">
        <v>13009</v>
      </c>
      <c r="V44" s="184">
        <v>713</v>
      </c>
      <c r="W44" s="184">
        <v>776</v>
      </c>
      <c r="X44" s="184">
        <v>831</v>
      </c>
      <c r="Y44" s="184">
        <v>884</v>
      </c>
      <c r="Z44" s="184">
        <v>840</v>
      </c>
      <c r="AA44" s="184">
        <v>887</v>
      </c>
      <c r="AB44" s="184">
        <v>854</v>
      </c>
      <c r="AC44" s="184">
        <v>892</v>
      </c>
      <c r="AD44" s="184">
        <v>826</v>
      </c>
      <c r="AE44" s="185">
        <v>782</v>
      </c>
      <c r="AF44" s="185">
        <v>745</v>
      </c>
      <c r="AG44" s="185">
        <v>689</v>
      </c>
      <c r="AH44" s="185">
        <v>674</v>
      </c>
      <c r="AI44" s="185">
        <v>680</v>
      </c>
      <c r="AJ44" s="53">
        <f>+'[1]2014'!D42</f>
        <v>690</v>
      </c>
      <c r="AK44" s="53">
        <v>658</v>
      </c>
      <c r="AL44" s="81">
        <v>660</v>
      </c>
      <c r="AM44" s="81">
        <v>678</v>
      </c>
      <c r="AN44" s="186">
        <v>654</v>
      </c>
      <c r="AO44" s="184">
        <v>253</v>
      </c>
      <c r="AP44" s="184">
        <v>259</v>
      </c>
      <c r="AQ44" s="184">
        <v>285</v>
      </c>
      <c r="AR44" s="184">
        <v>240</v>
      </c>
      <c r="AS44" s="184">
        <v>239</v>
      </c>
      <c r="AT44" s="184">
        <v>234</v>
      </c>
      <c r="AU44" s="184">
        <v>198</v>
      </c>
      <c r="AV44" s="184">
        <v>195</v>
      </c>
      <c r="AW44" s="184">
        <v>191</v>
      </c>
      <c r="AX44" s="185">
        <v>181</v>
      </c>
      <c r="AY44" s="185">
        <v>175</v>
      </c>
      <c r="AZ44" s="50">
        <v>171</v>
      </c>
      <c r="BA44" s="50">
        <v>151</v>
      </c>
      <c r="BB44" s="50">
        <v>152</v>
      </c>
      <c r="BC44" s="92">
        <f>+'[1]2014'!E42</f>
        <v>154</v>
      </c>
      <c r="BD44" s="92">
        <f>+'[1]2015'!E42</f>
        <v>147</v>
      </c>
      <c r="BE44" s="93">
        <v>154</v>
      </c>
      <c r="BF44" s="187">
        <v>157</v>
      </c>
      <c r="BG44" s="186">
        <v>144</v>
      </c>
      <c r="BH44" s="184">
        <v>352</v>
      </c>
      <c r="BI44" s="184">
        <v>380</v>
      </c>
      <c r="BJ44" s="184">
        <v>398</v>
      </c>
      <c r="BK44" s="184">
        <v>392</v>
      </c>
      <c r="BL44" s="184">
        <v>403</v>
      </c>
      <c r="BM44" s="184">
        <v>432</v>
      </c>
      <c r="BN44" s="184">
        <v>416</v>
      </c>
      <c r="BO44" s="184">
        <v>418</v>
      </c>
      <c r="BP44" s="184">
        <v>425</v>
      </c>
      <c r="BQ44" s="128">
        <v>400</v>
      </c>
      <c r="BR44" s="188">
        <v>380</v>
      </c>
      <c r="BS44" s="129">
        <v>379</v>
      </c>
      <c r="BT44" s="130">
        <v>353</v>
      </c>
      <c r="BU44" s="131">
        <v>364</v>
      </c>
      <c r="BV44" s="97">
        <f>+'[1]2014'!F42</f>
        <v>344</v>
      </c>
      <c r="BW44" s="97">
        <f>+'[1]2015'!F42</f>
        <v>347</v>
      </c>
      <c r="BX44" s="97">
        <v>387</v>
      </c>
      <c r="BY44" s="97">
        <v>399</v>
      </c>
      <c r="BZ44" s="98">
        <v>425</v>
      </c>
      <c r="CA44" s="187">
        <v>322</v>
      </c>
      <c r="CB44" s="187">
        <v>304</v>
      </c>
      <c r="CC44" s="187">
        <v>287</v>
      </c>
      <c r="CD44" s="187">
        <v>289</v>
      </c>
      <c r="CE44" s="187">
        <v>279</v>
      </c>
      <c r="CF44" s="187">
        <v>285</v>
      </c>
      <c r="CG44" s="187">
        <v>290</v>
      </c>
      <c r="CH44" s="187">
        <v>294</v>
      </c>
      <c r="CI44" s="187">
        <v>315</v>
      </c>
      <c r="CJ44" s="189">
        <v>310</v>
      </c>
      <c r="CK44" s="188">
        <v>284</v>
      </c>
      <c r="CL44" s="128">
        <v>271</v>
      </c>
      <c r="CM44" s="130">
        <v>245</v>
      </c>
      <c r="CN44" s="131">
        <v>250</v>
      </c>
      <c r="CO44" s="97">
        <f>+'[1]2014'!G42</f>
        <v>260</v>
      </c>
      <c r="CP44" s="97">
        <f>+'[1]2015'!G42</f>
        <v>245</v>
      </c>
      <c r="CQ44" s="97">
        <v>249</v>
      </c>
      <c r="CR44" s="97">
        <v>272</v>
      </c>
      <c r="CS44" s="101">
        <v>283</v>
      </c>
      <c r="CT44" s="187">
        <v>579</v>
      </c>
      <c r="CU44" s="187">
        <v>591</v>
      </c>
      <c r="CV44" s="187">
        <v>548</v>
      </c>
      <c r="CW44" s="187">
        <v>560</v>
      </c>
      <c r="CX44" s="187">
        <v>514</v>
      </c>
      <c r="CY44" s="187">
        <v>533</v>
      </c>
      <c r="CZ44" s="187">
        <v>500</v>
      </c>
      <c r="DA44" s="187">
        <v>472</v>
      </c>
      <c r="DB44" s="187">
        <v>452</v>
      </c>
      <c r="DC44" s="189">
        <v>406</v>
      </c>
      <c r="DD44" s="188">
        <v>398</v>
      </c>
      <c r="DE44" s="94">
        <v>375</v>
      </c>
      <c r="DF44" s="130">
        <v>372</v>
      </c>
      <c r="DG44" s="131">
        <v>350</v>
      </c>
      <c r="DH44" s="97">
        <f>+'[1]2014'!H42</f>
        <v>358</v>
      </c>
      <c r="DI44" s="97">
        <f>+'[1]2015'!H42</f>
        <v>358</v>
      </c>
      <c r="DJ44" s="97">
        <v>342</v>
      </c>
      <c r="DK44" s="97">
        <v>334</v>
      </c>
      <c r="DL44" s="103">
        <v>333</v>
      </c>
      <c r="DM44" s="187">
        <v>318</v>
      </c>
      <c r="DN44" s="187">
        <v>330</v>
      </c>
      <c r="DO44" s="187">
        <v>334</v>
      </c>
      <c r="DP44" s="187">
        <v>348</v>
      </c>
      <c r="DQ44" s="187">
        <v>331</v>
      </c>
      <c r="DR44" s="187">
        <v>306</v>
      </c>
      <c r="DS44" s="187">
        <v>293</v>
      </c>
      <c r="DT44" s="187">
        <v>264</v>
      </c>
      <c r="DU44" s="187">
        <v>285</v>
      </c>
      <c r="DV44" s="189">
        <v>288</v>
      </c>
      <c r="DW44" s="188">
        <v>264</v>
      </c>
      <c r="DX44" s="94">
        <v>246</v>
      </c>
      <c r="DY44" s="130">
        <v>201</v>
      </c>
      <c r="DZ44" s="131">
        <v>216</v>
      </c>
      <c r="EA44" s="97">
        <f>+'[1]2014'!I42</f>
        <v>212</v>
      </c>
      <c r="EB44" s="97">
        <f>+'[1]2015'!I42</f>
        <v>206</v>
      </c>
      <c r="EC44" s="97">
        <v>216</v>
      </c>
      <c r="ED44" s="97">
        <v>209</v>
      </c>
      <c r="EE44" s="103">
        <v>202</v>
      </c>
      <c r="EF44" s="187">
        <v>324</v>
      </c>
      <c r="EG44" s="187">
        <v>345</v>
      </c>
      <c r="EH44" s="187">
        <v>327</v>
      </c>
      <c r="EI44" s="187">
        <v>341</v>
      </c>
      <c r="EJ44" s="187">
        <v>301</v>
      </c>
      <c r="EK44" s="187">
        <v>299</v>
      </c>
      <c r="EL44" s="187">
        <v>282</v>
      </c>
      <c r="EM44" s="187">
        <v>249</v>
      </c>
      <c r="EN44" s="187">
        <v>290</v>
      </c>
      <c r="EO44" s="189">
        <v>280</v>
      </c>
      <c r="EP44" s="188">
        <v>270</v>
      </c>
      <c r="EQ44" s="94">
        <v>251</v>
      </c>
      <c r="ER44" s="130">
        <v>240</v>
      </c>
      <c r="ES44" s="131">
        <v>252</v>
      </c>
      <c r="ET44" s="97">
        <f>+'[1]2014'!J42</f>
        <v>131</v>
      </c>
      <c r="EU44" s="97">
        <f>+'[1]2015'!J42</f>
        <v>223</v>
      </c>
      <c r="EV44" s="97">
        <v>220</v>
      </c>
      <c r="EW44" s="97">
        <v>236</v>
      </c>
      <c r="EX44" s="103">
        <v>227</v>
      </c>
      <c r="EY44" s="187">
        <v>149</v>
      </c>
      <c r="EZ44" s="187">
        <v>136</v>
      </c>
      <c r="FA44" s="187">
        <v>144</v>
      </c>
      <c r="FB44" s="187">
        <v>147</v>
      </c>
      <c r="FC44" s="187">
        <v>146</v>
      </c>
      <c r="FD44" s="187">
        <v>121</v>
      </c>
      <c r="FE44" s="187">
        <v>103</v>
      </c>
      <c r="FF44" s="187">
        <v>99</v>
      </c>
      <c r="FG44" s="187">
        <v>118</v>
      </c>
      <c r="FH44" s="189">
        <v>119</v>
      </c>
      <c r="FI44" s="188">
        <v>126</v>
      </c>
      <c r="FJ44" s="94">
        <v>108</v>
      </c>
      <c r="FK44" s="130">
        <v>101</v>
      </c>
      <c r="FL44" s="131">
        <v>109</v>
      </c>
      <c r="FM44" s="97">
        <f>+'[1]2014'!K42</f>
        <v>116</v>
      </c>
      <c r="FN44" s="97">
        <f>+'[1]2015'!K42</f>
        <v>114</v>
      </c>
      <c r="FO44" s="97">
        <v>126</v>
      </c>
      <c r="FP44" s="97">
        <v>132</v>
      </c>
      <c r="FQ44" s="97">
        <v>134</v>
      </c>
      <c r="FR44" s="187">
        <v>230</v>
      </c>
      <c r="FS44" s="187">
        <v>219</v>
      </c>
      <c r="FT44" s="187">
        <v>268</v>
      </c>
      <c r="FU44" s="187">
        <v>245</v>
      </c>
      <c r="FV44" s="187">
        <v>256</v>
      </c>
      <c r="FW44" s="187">
        <v>269</v>
      </c>
      <c r="FX44" s="187">
        <v>259</v>
      </c>
      <c r="FY44" s="187">
        <v>255</v>
      </c>
      <c r="FZ44" s="187">
        <v>246</v>
      </c>
      <c r="GA44" s="189">
        <v>222</v>
      </c>
      <c r="GB44" s="188">
        <v>190</v>
      </c>
      <c r="GC44" s="94">
        <v>185</v>
      </c>
      <c r="GD44" s="130">
        <v>168</v>
      </c>
      <c r="GE44" s="131">
        <v>176</v>
      </c>
      <c r="GF44" s="97">
        <f>+'[1]2014'!L42</f>
        <v>166</v>
      </c>
      <c r="GG44" s="97">
        <f>+'[1]2015'!L42</f>
        <v>171</v>
      </c>
      <c r="GH44" s="97">
        <v>173</v>
      </c>
      <c r="GI44" s="97">
        <v>177</v>
      </c>
      <c r="GJ44" s="98">
        <v>186</v>
      </c>
      <c r="GK44" s="187">
        <v>463</v>
      </c>
      <c r="GL44" s="187">
        <v>501</v>
      </c>
      <c r="GM44" s="187">
        <v>486</v>
      </c>
      <c r="GN44" s="187">
        <v>498</v>
      </c>
      <c r="GO44" s="187">
        <v>501</v>
      </c>
      <c r="GP44" s="187">
        <v>522</v>
      </c>
      <c r="GQ44" s="187">
        <v>479</v>
      </c>
      <c r="GR44" s="187">
        <v>440</v>
      </c>
      <c r="GS44" s="187">
        <v>474</v>
      </c>
      <c r="GT44" s="189">
        <v>462</v>
      </c>
      <c r="GU44" s="188">
        <v>430</v>
      </c>
      <c r="GV44" s="94">
        <v>378</v>
      </c>
      <c r="GW44" s="130">
        <v>347</v>
      </c>
      <c r="GX44" s="131">
        <v>341</v>
      </c>
      <c r="GY44" s="97">
        <f>+'[1]2014'!M42</f>
        <v>347</v>
      </c>
      <c r="GZ44" s="97">
        <f>+'[1]2015'!M42</f>
        <v>336</v>
      </c>
      <c r="HA44" s="97">
        <v>354</v>
      </c>
      <c r="HB44" s="97">
        <v>342</v>
      </c>
      <c r="HC44" s="98">
        <v>375</v>
      </c>
      <c r="HD44" s="187">
        <v>267</v>
      </c>
      <c r="HE44" s="187">
        <v>288</v>
      </c>
      <c r="HF44" s="187">
        <v>283</v>
      </c>
      <c r="HG44" s="187">
        <v>256</v>
      </c>
      <c r="HH44" s="187">
        <v>258</v>
      </c>
      <c r="HI44" s="187">
        <v>255</v>
      </c>
      <c r="HJ44" s="187">
        <v>236</v>
      </c>
      <c r="HK44" s="187">
        <v>247</v>
      </c>
      <c r="HL44" s="187">
        <v>251</v>
      </c>
      <c r="HM44" s="189">
        <v>251</v>
      </c>
      <c r="HN44" s="188">
        <v>233</v>
      </c>
      <c r="HO44" s="94">
        <v>221</v>
      </c>
      <c r="HP44" s="130">
        <v>213</v>
      </c>
      <c r="HQ44" s="131">
        <v>230</v>
      </c>
      <c r="HR44" s="97">
        <f>+'[1]2014'!N42</f>
        <v>232</v>
      </c>
      <c r="HS44" s="97">
        <f>+'[1]2015'!N42</f>
        <v>229</v>
      </c>
      <c r="HT44" s="97">
        <v>247</v>
      </c>
      <c r="HU44" s="97">
        <v>234</v>
      </c>
      <c r="HV44" s="105">
        <v>237</v>
      </c>
      <c r="HW44" s="187">
        <v>424</v>
      </c>
      <c r="HX44" s="187">
        <v>409</v>
      </c>
      <c r="HY44" s="187">
        <v>418</v>
      </c>
      <c r="HZ44" s="187">
        <v>407</v>
      </c>
      <c r="IA44" s="187">
        <v>391</v>
      </c>
      <c r="IB44" s="187">
        <v>404</v>
      </c>
      <c r="IC44" s="187">
        <v>388</v>
      </c>
      <c r="ID44" s="187">
        <v>387</v>
      </c>
      <c r="IE44" s="187">
        <v>367</v>
      </c>
      <c r="IF44" s="189">
        <v>380</v>
      </c>
      <c r="IG44" s="188">
        <v>361</v>
      </c>
      <c r="IH44" s="94">
        <v>335</v>
      </c>
      <c r="II44" s="130">
        <v>296</v>
      </c>
      <c r="IJ44" s="131">
        <v>304</v>
      </c>
      <c r="IK44" s="97">
        <f>+'[1]2014'!O42</f>
        <v>302</v>
      </c>
      <c r="IL44" s="97">
        <f>+'[1]2015'!O42</f>
        <v>302</v>
      </c>
      <c r="IM44" s="97">
        <v>322</v>
      </c>
      <c r="IN44" s="97">
        <v>310</v>
      </c>
      <c r="IO44" s="98">
        <v>302</v>
      </c>
      <c r="IP44" s="187">
        <v>4510</v>
      </c>
      <c r="IQ44" s="187">
        <v>4644</v>
      </c>
      <c r="IR44" s="187">
        <v>4770</v>
      </c>
      <c r="IS44" s="187">
        <v>4838</v>
      </c>
      <c r="IT44" s="187">
        <v>4836</v>
      </c>
      <c r="IU44" s="187">
        <v>4978</v>
      </c>
      <c r="IV44" s="187">
        <v>4883</v>
      </c>
      <c r="IW44" s="187">
        <v>4728</v>
      </c>
      <c r="IX44" s="187">
        <v>4580</v>
      </c>
      <c r="IY44" s="189">
        <v>4534</v>
      </c>
      <c r="IZ44" s="188">
        <v>4590</v>
      </c>
      <c r="JA44" s="94">
        <v>4711</v>
      </c>
      <c r="JB44" s="130">
        <v>4804</v>
      </c>
      <c r="JC44" s="131">
        <v>4842</v>
      </c>
      <c r="JD44" s="97">
        <f>+'[1]2014'!P42</f>
        <v>4952</v>
      </c>
      <c r="JE44" s="97">
        <f>+'[1]2015'!P42</f>
        <v>5322</v>
      </c>
      <c r="JF44" s="97">
        <v>5456</v>
      </c>
      <c r="JG44" s="97">
        <v>5617</v>
      </c>
      <c r="JH44" s="98">
        <v>5779</v>
      </c>
      <c r="JI44" s="187">
        <v>1125</v>
      </c>
      <c r="JJ44" s="187">
        <v>1520</v>
      </c>
      <c r="JK44" s="187">
        <v>1587</v>
      </c>
      <c r="JL44" s="187">
        <v>1690</v>
      </c>
      <c r="JM44" s="187">
        <v>1845</v>
      </c>
      <c r="JN44" s="187">
        <v>2014</v>
      </c>
      <c r="JO44" s="187">
        <v>2142</v>
      </c>
      <c r="JP44" s="187">
        <v>2204</v>
      </c>
      <c r="JQ44" s="187">
        <v>2368</v>
      </c>
      <c r="JR44" s="189">
        <v>2447</v>
      </c>
      <c r="JS44" s="188">
        <v>2494</v>
      </c>
      <c r="JT44" s="94">
        <v>2577</v>
      </c>
      <c r="JU44" s="130">
        <v>2704</v>
      </c>
      <c r="JV44" s="131">
        <v>2842</v>
      </c>
      <c r="JW44" s="107">
        <f>+'[1]2014'!Q42</f>
        <v>2960</v>
      </c>
      <c r="JX44" s="107">
        <f>+'[1]2015'!Q42</f>
        <v>3075</v>
      </c>
      <c r="JY44" s="107">
        <v>3372</v>
      </c>
      <c r="JZ44" s="187">
        <v>3608</v>
      </c>
      <c r="KA44" s="186">
        <v>3728</v>
      </c>
    </row>
    <row r="45" spans="1:287" s="187" customFormat="1" ht="18.75" customHeight="1" x14ac:dyDescent="0.2">
      <c r="A45" s="180" t="s">
        <v>59</v>
      </c>
      <c r="B45" s="181" t="s">
        <v>18</v>
      </c>
      <c r="C45" s="182">
        <f t="shared" si="85"/>
        <v>2</v>
      </c>
      <c r="D45" s="182">
        <f t="shared" si="85"/>
        <v>2</v>
      </c>
      <c r="E45" s="182">
        <f t="shared" si="85"/>
        <v>2</v>
      </c>
      <c r="F45" s="182">
        <f t="shared" si="85"/>
        <v>2</v>
      </c>
      <c r="G45" s="182">
        <f t="shared" si="85"/>
        <v>2</v>
      </c>
      <c r="H45" s="182">
        <f>+AA45+AT45+BM45+CF45+CY45+DR45+EK45+FD45+FW45+GP45+HI45+IB45+IU45+JN45</f>
        <v>2</v>
      </c>
      <c r="I45" s="182">
        <v>2</v>
      </c>
      <c r="J45" s="182">
        <v>2</v>
      </c>
      <c r="K45" s="182">
        <v>2</v>
      </c>
      <c r="L45" s="182">
        <v>2</v>
      </c>
      <c r="M45" s="44">
        <v>2</v>
      </c>
      <c r="N45" s="44">
        <f>+AG45+AZ45+BS45+CL45+DE45+DX45+EQ45+FJ45++GC45+GV45+HO45+IH45+JA45+JT45</f>
        <v>3</v>
      </c>
      <c r="O45" s="44">
        <v>3</v>
      </c>
      <c r="P45" s="44">
        <v>3</v>
      </c>
      <c r="Q45" s="44">
        <f>+'[1]2014'!R43</f>
        <v>3</v>
      </c>
      <c r="R45" s="44">
        <v>3</v>
      </c>
      <c r="S45" s="44">
        <v>3</v>
      </c>
      <c r="T45" s="44">
        <v>3</v>
      </c>
      <c r="U45" s="183">
        <v>3</v>
      </c>
      <c r="V45" s="184"/>
      <c r="W45" s="184"/>
      <c r="X45" s="184"/>
      <c r="Y45" s="184"/>
      <c r="Z45" s="184"/>
      <c r="AA45" s="184"/>
      <c r="AB45" s="184"/>
      <c r="AC45" s="184"/>
      <c r="AD45" s="184"/>
      <c r="AE45" s="185">
        <v>0</v>
      </c>
      <c r="AF45" s="185">
        <v>0</v>
      </c>
      <c r="AG45" s="185"/>
      <c r="AH45" s="185">
        <v>0</v>
      </c>
      <c r="AI45" s="185">
        <v>0</v>
      </c>
      <c r="AJ45" s="53">
        <f>+'[1]2014'!D43</f>
        <v>0</v>
      </c>
      <c r="AK45" s="53">
        <v>0</v>
      </c>
      <c r="AL45" s="81">
        <v>0</v>
      </c>
      <c r="AM45" s="81">
        <v>0</v>
      </c>
      <c r="AN45" s="186">
        <v>0</v>
      </c>
      <c r="AO45" s="184"/>
      <c r="AP45" s="184"/>
      <c r="AQ45" s="184"/>
      <c r="AR45" s="184"/>
      <c r="AS45" s="184"/>
      <c r="AT45" s="184"/>
      <c r="AU45" s="184"/>
      <c r="AV45" s="184"/>
      <c r="AW45" s="184"/>
      <c r="AX45" s="185">
        <v>0</v>
      </c>
      <c r="AY45" s="185">
        <v>0</v>
      </c>
      <c r="AZ45" s="50">
        <v>0</v>
      </c>
      <c r="BA45" s="50">
        <v>0</v>
      </c>
      <c r="BB45" s="50">
        <v>0</v>
      </c>
      <c r="BC45" s="92">
        <f>+'[1]2014'!E43</f>
        <v>0</v>
      </c>
      <c r="BD45" s="92">
        <f>+'[1]2015'!E43</f>
        <v>0</v>
      </c>
      <c r="BE45" s="93">
        <v>0</v>
      </c>
      <c r="BF45" s="187">
        <v>0</v>
      </c>
      <c r="BG45" s="186">
        <v>0</v>
      </c>
      <c r="BH45" s="184"/>
      <c r="BI45" s="184"/>
      <c r="BJ45" s="184"/>
      <c r="BK45" s="184"/>
      <c r="BL45" s="184"/>
      <c r="BM45" s="184"/>
      <c r="BN45" s="184"/>
      <c r="BO45" s="184"/>
      <c r="BP45" s="184"/>
      <c r="BQ45" s="128">
        <v>0</v>
      </c>
      <c r="BR45" s="188">
        <v>0</v>
      </c>
      <c r="BS45" s="129">
        <v>0</v>
      </c>
      <c r="BT45" s="130">
        <v>0</v>
      </c>
      <c r="BU45" s="131">
        <v>0</v>
      </c>
      <c r="BV45" s="97">
        <f>+'[1]2014'!F43</f>
        <v>0</v>
      </c>
      <c r="BW45" s="97">
        <f>+'[1]2015'!F43</f>
        <v>0</v>
      </c>
      <c r="BX45" s="97">
        <v>0</v>
      </c>
      <c r="BY45" s="97">
        <v>0</v>
      </c>
      <c r="BZ45" s="98">
        <v>0</v>
      </c>
      <c r="CJ45" s="189">
        <v>0</v>
      </c>
      <c r="CK45" s="188">
        <v>0</v>
      </c>
      <c r="CL45" s="128">
        <v>0</v>
      </c>
      <c r="CM45" s="130">
        <v>0</v>
      </c>
      <c r="CN45" s="131">
        <v>0</v>
      </c>
      <c r="CO45" s="97">
        <f>+'[1]2014'!G43</f>
        <v>0</v>
      </c>
      <c r="CP45" s="97">
        <f>+'[1]2015'!G43</f>
        <v>0</v>
      </c>
      <c r="CQ45" s="97">
        <v>0</v>
      </c>
      <c r="CR45" s="97">
        <v>0</v>
      </c>
      <c r="CS45" s="101">
        <v>0</v>
      </c>
      <c r="DC45" s="189">
        <v>0</v>
      </c>
      <c r="DD45" s="188">
        <v>0</v>
      </c>
      <c r="DE45" s="94">
        <v>0</v>
      </c>
      <c r="DF45" s="130">
        <v>0</v>
      </c>
      <c r="DG45" s="131">
        <v>0</v>
      </c>
      <c r="DH45" s="97">
        <f>+'[1]2014'!H43</f>
        <v>0</v>
      </c>
      <c r="DI45" s="97">
        <f>+'[1]2015'!H43</f>
        <v>0</v>
      </c>
      <c r="DJ45" s="97">
        <v>0</v>
      </c>
      <c r="DK45" s="97">
        <v>0</v>
      </c>
      <c r="DL45" s="103">
        <v>0</v>
      </c>
      <c r="DV45" s="189">
        <v>0</v>
      </c>
      <c r="DW45" s="188">
        <v>0</v>
      </c>
      <c r="DX45" s="94">
        <v>0</v>
      </c>
      <c r="DY45" s="130">
        <v>0</v>
      </c>
      <c r="DZ45" s="131">
        <v>0</v>
      </c>
      <c r="EA45" s="97">
        <f>+'[1]2014'!I43</f>
        <v>0</v>
      </c>
      <c r="EB45" s="97">
        <f>+'[1]2015'!I43</f>
        <v>0</v>
      </c>
      <c r="EC45" s="97">
        <v>0</v>
      </c>
      <c r="ED45" s="97">
        <v>0</v>
      </c>
      <c r="EE45" s="103">
        <v>0</v>
      </c>
      <c r="EO45" s="189">
        <v>0</v>
      </c>
      <c r="EP45" s="188">
        <v>0</v>
      </c>
      <c r="EQ45" s="94">
        <v>0</v>
      </c>
      <c r="ER45" s="130">
        <v>0</v>
      </c>
      <c r="ES45" s="131">
        <v>0</v>
      </c>
      <c r="ET45" s="97">
        <f>+'[1]2014'!J43</f>
        <v>0</v>
      </c>
      <c r="EU45" s="97">
        <f>+'[1]2015'!J43</f>
        <v>0</v>
      </c>
      <c r="EV45" s="97">
        <v>0</v>
      </c>
      <c r="EW45" s="97">
        <v>0</v>
      </c>
      <c r="EX45" s="103">
        <v>0</v>
      </c>
      <c r="FH45" s="189">
        <v>0</v>
      </c>
      <c r="FI45" s="188">
        <v>0</v>
      </c>
      <c r="FJ45" s="94">
        <v>0</v>
      </c>
      <c r="FK45" s="130">
        <v>0</v>
      </c>
      <c r="FL45" s="131">
        <v>0</v>
      </c>
      <c r="FM45" s="97">
        <f>+'[1]2014'!K43</f>
        <v>0</v>
      </c>
      <c r="FN45" s="97">
        <f>+'[1]2015'!K43</f>
        <v>0</v>
      </c>
      <c r="FO45" s="97">
        <v>0</v>
      </c>
      <c r="FP45" s="97">
        <v>0</v>
      </c>
      <c r="FQ45" s="97">
        <v>0</v>
      </c>
      <c r="GA45" s="189">
        <v>0</v>
      </c>
      <c r="GB45" s="188">
        <v>0</v>
      </c>
      <c r="GC45" s="94">
        <v>0</v>
      </c>
      <c r="GD45" s="130">
        <v>0</v>
      </c>
      <c r="GE45" s="131">
        <v>0</v>
      </c>
      <c r="GF45" s="97">
        <f>+'[1]2014'!L43</f>
        <v>0</v>
      </c>
      <c r="GG45" s="97">
        <f>+'[1]2015'!L43</f>
        <v>0</v>
      </c>
      <c r="GH45" s="97">
        <v>0</v>
      </c>
      <c r="GI45" s="97">
        <v>0</v>
      </c>
      <c r="GJ45" s="98">
        <v>0</v>
      </c>
      <c r="GT45" s="189">
        <v>0</v>
      </c>
      <c r="GU45" s="188">
        <v>0</v>
      </c>
      <c r="GV45" s="94">
        <v>0</v>
      </c>
      <c r="GW45" s="130">
        <v>0</v>
      </c>
      <c r="GX45" s="131">
        <v>0</v>
      </c>
      <c r="GY45" s="97">
        <f>+'[1]2014'!M43</f>
        <v>0</v>
      </c>
      <c r="GZ45" s="97">
        <f>+'[1]2015'!M43</f>
        <v>0</v>
      </c>
      <c r="HA45" s="97">
        <v>0</v>
      </c>
      <c r="HB45" s="97">
        <v>0</v>
      </c>
      <c r="HC45" s="98">
        <v>0</v>
      </c>
      <c r="HM45" s="189">
        <v>0</v>
      </c>
      <c r="HN45" s="188">
        <v>0</v>
      </c>
      <c r="HO45" s="94">
        <v>0</v>
      </c>
      <c r="HP45" s="130">
        <v>0</v>
      </c>
      <c r="HQ45" s="131">
        <v>0</v>
      </c>
      <c r="HR45" s="97">
        <f>+'[1]2014'!N43</f>
        <v>0</v>
      </c>
      <c r="HS45" s="97">
        <f>+'[1]2015'!N43</f>
        <v>0</v>
      </c>
      <c r="HT45" s="97">
        <v>0</v>
      </c>
      <c r="HU45" s="97">
        <v>0</v>
      </c>
      <c r="HV45" s="105">
        <v>0</v>
      </c>
      <c r="IF45" s="189">
        <v>0</v>
      </c>
      <c r="IG45" s="188">
        <v>0</v>
      </c>
      <c r="IH45" s="94">
        <v>0</v>
      </c>
      <c r="II45" s="130">
        <v>0</v>
      </c>
      <c r="IJ45" s="131">
        <v>0</v>
      </c>
      <c r="IK45" s="97">
        <f>+'[1]2014'!O43</f>
        <v>0</v>
      </c>
      <c r="IL45" s="97">
        <f>+'[1]2015'!O43</f>
        <v>0</v>
      </c>
      <c r="IM45" s="97">
        <v>0</v>
      </c>
      <c r="IN45" s="97">
        <v>0</v>
      </c>
      <c r="IO45" s="98">
        <v>0</v>
      </c>
      <c r="IP45" s="187">
        <v>2</v>
      </c>
      <c r="IQ45" s="187">
        <v>2</v>
      </c>
      <c r="IR45" s="187">
        <v>2</v>
      </c>
      <c r="IS45" s="187">
        <v>2</v>
      </c>
      <c r="IT45" s="187">
        <v>2</v>
      </c>
      <c r="IU45" s="187">
        <v>2</v>
      </c>
      <c r="IV45" s="187">
        <v>2</v>
      </c>
      <c r="IW45" s="187">
        <v>2</v>
      </c>
      <c r="IX45" s="187">
        <v>2</v>
      </c>
      <c r="IY45" s="189">
        <v>2</v>
      </c>
      <c r="IZ45" s="188">
        <v>2</v>
      </c>
      <c r="JA45" s="94">
        <v>3</v>
      </c>
      <c r="JB45" s="130">
        <v>3</v>
      </c>
      <c r="JC45" s="131">
        <v>3</v>
      </c>
      <c r="JD45" s="97">
        <f>+'[1]2014'!P43</f>
        <v>3</v>
      </c>
      <c r="JE45" s="97">
        <f>+'[1]2015'!P43</f>
        <v>3</v>
      </c>
      <c r="JF45" s="97">
        <v>3</v>
      </c>
      <c r="JG45" s="97">
        <v>3</v>
      </c>
      <c r="JH45" s="98">
        <v>3</v>
      </c>
      <c r="JR45" s="189">
        <v>0</v>
      </c>
      <c r="JS45" s="188">
        <v>0</v>
      </c>
      <c r="JT45" s="94">
        <v>0</v>
      </c>
      <c r="JU45" s="130">
        <v>0</v>
      </c>
      <c r="JV45" s="131">
        <v>0</v>
      </c>
      <c r="JW45" s="107">
        <f>+'[1]2014'!Q43</f>
        <v>0</v>
      </c>
      <c r="JX45" s="107">
        <f>+'[1]2015'!Q43</f>
        <v>0</v>
      </c>
      <c r="JY45" s="107">
        <v>0</v>
      </c>
      <c r="JZ45" s="187">
        <v>0</v>
      </c>
      <c r="KA45" s="186">
        <v>0</v>
      </c>
    </row>
    <row r="46" spans="1:287" s="187" customFormat="1" ht="18.75" customHeight="1" x14ac:dyDescent="0.2">
      <c r="A46" s="180" t="s">
        <v>60</v>
      </c>
      <c r="B46" s="181" t="s">
        <v>18</v>
      </c>
      <c r="C46" s="182">
        <f t="shared" si="85"/>
        <v>757</v>
      </c>
      <c r="D46" s="182">
        <f t="shared" si="85"/>
        <v>783</v>
      </c>
      <c r="E46" s="182">
        <f t="shared" si="85"/>
        <v>876</v>
      </c>
      <c r="F46" s="182">
        <f t="shared" si="85"/>
        <v>836</v>
      </c>
      <c r="G46" s="182">
        <f t="shared" si="85"/>
        <v>1077</v>
      </c>
      <c r="H46" s="182">
        <f>+AA46+AT46+BM46+CF46+CY46+DR46+EK46+FD46+FW46+GP46+HI46+IB46+IU46+JN46</f>
        <v>1202</v>
      </c>
      <c r="I46" s="182">
        <v>1441</v>
      </c>
      <c r="J46" s="182">
        <v>1688</v>
      </c>
      <c r="K46" s="182">
        <v>1883</v>
      </c>
      <c r="L46" s="182">
        <v>1885</v>
      </c>
      <c r="M46" s="44">
        <v>1793</v>
      </c>
      <c r="N46" s="44">
        <f>+AG46+AZ46+BS46+CL46+DE46+DX46+EQ46+FJ46++GC46+GV46+HO46+IH46+JA46+JT46</f>
        <v>1964</v>
      </c>
      <c r="O46" s="44">
        <v>1869</v>
      </c>
      <c r="P46" s="44">
        <v>1760</v>
      </c>
      <c r="Q46" s="44">
        <f>+'[1]2014'!R44</f>
        <v>1760</v>
      </c>
      <c r="R46" s="44">
        <v>1717</v>
      </c>
      <c r="S46" s="44">
        <v>1308</v>
      </c>
      <c r="T46" s="44">
        <v>1224</v>
      </c>
      <c r="U46" s="183">
        <v>1143</v>
      </c>
      <c r="V46" s="184"/>
      <c r="W46" s="184"/>
      <c r="X46" s="184"/>
      <c r="Y46" s="184"/>
      <c r="Z46" s="184"/>
      <c r="AA46" s="184"/>
      <c r="AB46" s="184"/>
      <c r="AC46" s="184"/>
      <c r="AD46" s="184"/>
      <c r="AE46" s="185">
        <v>0</v>
      </c>
      <c r="AF46" s="185">
        <v>0</v>
      </c>
      <c r="AG46" s="185"/>
      <c r="AH46" s="185">
        <v>0</v>
      </c>
      <c r="AI46" s="185">
        <v>0</v>
      </c>
      <c r="AJ46" s="53">
        <f>+'[1]2014'!D44</f>
        <v>0</v>
      </c>
      <c r="AK46" s="53">
        <v>0</v>
      </c>
      <c r="AL46" s="81">
        <v>0</v>
      </c>
      <c r="AM46" s="81">
        <v>0</v>
      </c>
      <c r="AN46" s="186">
        <v>0</v>
      </c>
      <c r="AO46" s="184"/>
      <c r="AP46" s="184"/>
      <c r="AQ46" s="184"/>
      <c r="AR46" s="184"/>
      <c r="AS46" s="184"/>
      <c r="AT46" s="184"/>
      <c r="AU46" s="184"/>
      <c r="AV46" s="184"/>
      <c r="AW46" s="184"/>
      <c r="AX46" s="185">
        <v>0</v>
      </c>
      <c r="AY46" s="185">
        <v>0</v>
      </c>
      <c r="AZ46" s="50">
        <v>0</v>
      </c>
      <c r="BA46" s="50">
        <v>0</v>
      </c>
      <c r="BB46" s="50">
        <v>0</v>
      </c>
      <c r="BC46" s="92">
        <f>+'[1]2014'!E44</f>
        <v>0</v>
      </c>
      <c r="BD46" s="92">
        <f>+'[1]2015'!E44</f>
        <v>0</v>
      </c>
      <c r="BE46" s="93">
        <v>0</v>
      </c>
      <c r="BF46" s="187">
        <v>0</v>
      </c>
      <c r="BG46" s="186">
        <v>0</v>
      </c>
      <c r="BH46" s="184"/>
      <c r="BI46" s="184"/>
      <c r="BJ46" s="184"/>
      <c r="BK46" s="184"/>
      <c r="BL46" s="184"/>
      <c r="BM46" s="184"/>
      <c r="BN46" s="184"/>
      <c r="BO46" s="184"/>
      <c r="BP46" s="184"/>
      <c r="BQ46" s="128">
        <v>0</v>
      </c>
      <c r="BR46" s="188">
        <v>0</v>
      </c>
      <c r="BS46" s="129">
        <v>0</v>
      </c>
      <c r="BT46" s="130">
        <v>0</v>
      </c>
      <c r="BU46" s="131">
        <v>0</v>
      </c>
      <c r="BV46" s="97">
        <f>+'[1]2014'!F44</f>
        <v>0</v>
      </c>
      <c r="BW46" s="97">
        <f>+'[1]2015'!F44</f>
        <v>0</v>
      </c>
      <c r="BX46" s="97">
        <v>0</v>
      </c>
      <c r="BY46" s="97">
        <v>0</v>
      </c>
      <c r="BZ46" s="98">
        <v>0</v>
      </c>
      <c r="CJ46" s="189">
        <v>0</v>
      </c>
      <c r="CK46" s="188">
        <v>0</v>
      </c>
      <c r="CL46" s="128">
        <v>0</v>
      </c>
      <c r="CM46" s="130">
        <v>0</v>
      </c>
      <c r="CN46" s="131">
        <v>0</v>
      </c>
      <c r="CO46" s="97">
        <f>+'[1]2014'!G44</f>
        <v>0</v>
      </c>
      <c r="CP46" s="97">
        <f>+'[1]2015'!G44</f>
        <v>0</v>
      </c>
      <c r="CQ46" s="97">
        <v>0</v>
      </c>
      <c r="CR46" s="97">
        <v>0</v>
      </c>
      <c r="CS46" s="101">
        <v>0</v>
      </c>
      <c r="DC46" s="189">
        <v>0</v>
      </c>
      <c r="DD46" s="188">
        <v>0</v>
      </c>
      <c r="DE46" s="94">
        <v>0</v>
      </c>
      <c r="DF46" s="130">
        <v>0</v>
      </c>
      <c r="DG46" s="131">
        <v>0</v>
      </c>
      <c r="DH46" s="97">
        <f>+'[1]2014'!H44</f>
        <v>0</v>
      </c>
      <c r="DI46" s="97">
        <f>+'[1]2015'!H44</f>
        <v>0</v>
      </c>
      <c r="DJ46" s="97">
        <v>0</v>
      </c>
      <c r="DK46" s="97">
        <v>0</v>
      </c>
      <c r="DL46" s="103">
        <v>0</v>
      </c>
      <c r="DV46" s="189">
        <v>0</v>
      </c>
      <c r="DW46" s="188">
        <v>0</v>
      </c>
      <c r="DX46" s="94">
        <v>0</v>
      </c>
      <c r="DY46" s="130">
        <v>0</v>
      </c>
      <c r="DZ46" s="131">
        <v>0</v>
      </c>
      <c r="EA46" s="97">
        <f>+'[1]2014'!I44</f>
        <v>0</v>
      </c>
      <c r="EB46" s="97">
        <f>+'[1]2015'!I44</f>
        <v>0</v>
      </c>
      <c r="EC46" s="97">
        <v>0</v>
      </c>
      <c r="ED46" s="97">
        <v>0</v>
      </c>
      <c r="EE46" s="103">
        <v>0</v>
      </c>
      <c r="EO46" s="189">
        <v>0</v>
      </c>
      <c r="EP46" s="188">
        <v>0</v>
      </c>
      <c r="EQ46" s="94">
        <v>0</v>
      </c>
      <c r="ER46" s="130">
        <v>0</v>
      </c>
      <c r="ES46" s="131">
        <v>0</v>
      </c>
      <c r="ET46" s="97">
        <f>+'[1]2014'!J44</f>
        <v>0</v>
      </c>
      <c r="EU46" s="97">
        <f>+'[1]2015'!J44</f>
        <v>0</v>
      </c>
      <c r="EV46" s="97">
        <v>0</v>
      </c>
      <c r="EW46" s="97">
        <v>0</v>
      </c>
      <c r="EX46" s="103">
        <v>0</v>
      </c>
      <c r="FH46" s="189">
        <v>0</v>
      </c>
      <c r="FI46" s="188">
        <v>0</v>
      </c>
      <c r="FJ46" s="94">
        <v>0</v>
      </c>
      <c r="FK46" s="130">
        <v>0</v>
      </c>
      <c r="FL46" s="131">
        <v>0</v>
      </c>
      <c r="FM46" s="97">
        <f>+'[1]2014'!K44</f>
        <v>0</v>
      </c>
      <c r="FN46" s="97">
        <f>+'[1]2015'!K44</f>
        <v>0</v>
      </c>
      <c r="FO46" s="97">
        <v>0</v>
      </c>
      <c r="FP46" s="97">
        <v>0</v>
      </c>
      <c r="FQ46" s="97">
        <v>0</v>
      </c>
      <c r="GA46" s="189">
        <v>0</v>
      </c>
      <c r="GB46" s="188">
        <v>0</v>
      </c>
      <c r="GC46" s="94">
        <v>0</v>
      </c>
      <c r="GD46" s="130">
        <v>0</v>
      </c>
      <c r="GE46" s="131">
        <v>0</v>
      </c>
      <c r="GF46" s="97">
        <f>+'[1]2014'!L44</f>
        <v>0</v>
      </c>
      <c r="GG46" s="97">
        <f>+'[1]2015'!L44</f>
        <v>0</v>
      </c>
      <c r="GH46" s="97">
        <v>0</v>
      </c>
      <c r="GI46" s="97">
        <v>0</v>
      </c>
      <c r="GJ46" s="98">
        <v>0</v>
      </c>
      <c r="GT46" s="189">
        <v>0</v>
      </c>
      <c r="GU46" s="188">
        <v>0</v>
      </c>
      <c r="GV46" s="94">
        <v>0</v>
      </c>
      <c r="GW46" s="130">
        <v>0</v>
      </c>
      <c r="GX46" s="131">
        <v>0</v>
      </c>
      <c r="GY46" s="97">
        <f>+'[1]2014'!M44</f>
        <v>0</v>
      </c>
      <c r="GZ46" s="97">
        <f>+'[1]2015'!M44</f>
        <v>0</v>
      </c>
      <c r="HA46" s="97">
        <v>0</v>
      </c>
      <c r="HB46" s="97">
        <v>0</v>
      </c>
      <c r="HC46" s="98">
        <v>0</v>
      </c>
      <c r="HM46" s="189">
        <v>0</v>
      </c>
      <c r="HN46" s="188">
        <v>0</v>
      </c>
      <c r="HO46" s="94">
        <v>0</v>
      </c>
      <c r="HP46" s="130">
        <v>0</v>
      </c>
      <c r="HQ46" s="131">
        <v>0</v>
      </c>
      <c r="HR46" s="97">
        <f>+'[1]2014'!N44</f>
        <v>0</v>
      </c>
      <c r="HS46" s="97">
        <f>+'[1]2015'!N44</f>
        <v>0</v>
      </c>
      <c r="HT46" s="97">
        <v>0</v>
      </c>
      <c r="HU46" s="97">
        <v>0</v>
      </c>
      <c r="HV46" s="105">
        <v>0</v>
      </c>
      <c r="IF46" s="189">
        <v>0</v>
      </c>
      <c r="IG46" s="188">
        <v>0</v>
      </c>
      <c r="IH46" s="94">
        <v>0</v>
      </c>
      <c r="II46" s="130">
        <v>0</v>
      </c>
      <c r="IJ46" s="131">
        <v>0</v>
      </c>
      <c r="IK46" s="97">
        <f>+'[1]2014'!O44</f>
        <v>0</v>
      </c>
      <c r="IL46" s="97">
        <f>+'[1]2015'!O44</f>
        <v>0</v>
      </c>
      <c r="IM46" s="97">
        <v>0</v>
      </c>
      <c r="IN46" s="97">
        <v>0</v>
      </c>
      <c r="IO46" s="98">
        <v>0</v>
      </c>
      <c r="IP46" s="187">
        <f>271+486</f>
        <v>757</v>
      </c>
      <c r="IQ46" s="187">
        <f>286+497</f>
        <v>783</v>
      </c>
      <c r="IR46" s="187">
        <f>386+490</f>
        <v>876</v>
      </c>
      <c r="IS46" s="187">
        <f>343+493</f>
        <v>836</v>
      </c>
      <c r="IT46" s="187">
        <f>487+590</f>
        <v>1077</v>
      </c>
      <c r="IU46" s="187">
        <v>1202</v>
      </c>
      <c r="IV46" s="187">
        <v>1441</v>
      </c>
      <c r="IW46" s="187">
        <v>1688</v>
      </c>
      <c r="IX46" s="187">
        <v>1883</v>
      </c>
      <c r="IY46" s="189">
        <v>1885</v>
      </c>
      <c r="IZ46" s="188">
        <v>1793</v>
      </c>
      <c r="JA46" s="94">
        <v>1964</v>
      </c>
      <c r="JB46" s="130">
        <v>1869</v>
      </c>
      <c r="JC46" s="131">
        <v>1760</v>
      </c>
      <c r="JD46" s="97">
        <f>+'[1]2014'!P44</f>
        <v>1760</v>
      </c>
      <c r="JE46" s="97">
        <f>+'[1]2015'!P44</f>
        <v>1717</v>
      </c>
      <c r="JF46" s="97">
        <v>1308</v>
      </c>
      <c r="JG46" s="97">
        <v>1224</v>
      </c>
      <c r="JH46" s="98">
        <v>1143</v>
      </c>
      <c r="JR46" s="189">
        <v>0</v>
      </c>
      <c r="JS46" s="188">
        <v>0</v>
      </c>
      <c r="JT46" s="94">
        <v>0</v>
      </c>
      <c r="JU46" s="130">
        <v>0</v>
      </c>
      <c r="JV46" s="131">
        <v>0</v>
      </c>
      <c r="JW46" s="107">
        <f>+'[1]2014'!Q44</f>
        <v>0</v>
      </c>
      <c r="JX46" s="107">
        <f>+'[1]2015'!Q44</f>
        <v>0</v>
      </c>
      <c r="JY46" s="107">
        <v>0</v>
      </c>
      <c r="JZ46" s="187">
        <v>0</v>
      </c>
      <c r="KA46" s="186">
        <v>0</v>
      </c>
    </row>
    <row r="47" spans="1:287" s="187" customFormat="1" ht="18.75" customHeight="1" x14ac:dyDescent="0.2">
      <c r="A47" s="180" t="s">
        <v>61</v>
      </c>
      <c r="B47" s="181" t="s">
        <v>18</v>
      </c>
      <c r="C47" s="190">
        <f>309/C7*1000</f>
        <v>6.1097380128521994</v>
      </c>
      <c r="D47" s="190">
        <f>881/D7*1000</f>
        <v>17.721366214748361</v>
      </c>
      <c r="E47" s="190">
        <f>838/E7*1000</f>
        <v>16.454279487129142</v>
      </c>
      <c r="F47" s="190">
        <f>513/F7*1000</f>
        <v>9.9482227005643153</v>
      </c>
      <c r="G47" s="190">
        <f>544/G7*1000</f>
        <v>10.525908440075847</v>
      </c>
      <c r="H47" s="190">
        <f>650*1000/H7</f>
        <v>12.601295025396457</v>
      </c>
      <c r="I47" s="190">
        <v>16.899999999999999</v>
      </c>
      <c r="J47" s="190">
        <v>27</v>
      </c>
      <c r="K47" s="190">
        <v>21</v>
      </c>
      <c r="L47" s="190">
        <v>19</v>
      </c>
      <c r="M47" s="190" t="e">
        <f>+#REF!/M7*1000</f>
        <v>#REF!</v>
      </c>
      <c r="N47" s="190">
        <v>21</v>
      </c>
      <c r="O47" s="190">
        <v>16.600000000000001</v>
      </c>
      <c r="P47" s="123">
        <v>17.100000000000001</v>
      </c>
      <c r="Q47" s="123">
        <f>+'[1]2014'!R45</f>
        <v>13</v>
      </c>
      <c r="R47" s="123">
        <v>13.988118811881201</v>
      </c>
      <c r="S47" s="123">
        <v>26.8555703725401</v>
      </c>
      <c r="T47" s="44">
        <v>1</v>
      </c>
      <c r="U47" s="183">
        <v>10.6</v>
      </c>
      <c r="V47" s="191">
        <v>6</v>
      </c>
      <c r="W47" s="191">
        <v>9</v>
      </c>
      <c r="X47" s="191">
        <v>12</v>
      </c>
      <c r="Y47" s="191">
        <v>7</v>
      </c>
      <c r="Z47" s="184">
        <f>28/Z7*1000</f>
        <v>8.2015231400117159</v>
      </c>
      <c r="AA47" s="184">
        <f>31*0.288850375505488</f>
        <v>8.9543616406701272</v>
      </c>
      <c r="AB47" s="184">
        <v>6</v>
      </c>
      <c r="AC47" s="184">
        <v>48</v>
      </c>
      <c r="AD47" s="184">
        <v>17</v>
      </c>
      <c r="AE47" s="185">
        <v>15</v>
      </c>
      <c r="AF47" s="185">
        <v>20</v>
      </c>
      <c r="AG47" s="185">
        <v>14</v>
      </c>
      <c r="AH47" s="185">
        <v>12.3</v>
      </c>
      <c r="AI47" s="185">
        <v>12.3</v>
      </c>
      <c r="AJ47" s="53">
        <f>+'[1]2014'!D45</f>
        <v>6.13</v>
      </c>
      <c r="AK47" s="53">
        <v>13.0121816168328</v>
      </c>
      <c r="AL47" s="81">
        <v>21.768707482993197</v>
      </c>
      <c r="AM47" s="81">
        <v>3.1487798478089739</v>
      </c>
      <c r="AN47" s="186">
        <v>1.6</v>
      </c>
      <c r="AO47" s="191">
        <v>2</v>
      </c>
      <c r="AP47" s="191">
        <v>1</v>
      </c>
      <c r="AQ47" s="191">
        <v>8</v>
      </c>
      <c r="AR47" s="191">
        <v>6</v>
      </c>
      <c r="AS47" s="184">
        <f>22/AS7*1000</f>
        <v>13.836477987421384</v>
      </c>
      <c r="AT47" s="184">
        <f>18*0.639795265515035</f>
        <v>11.51631477927063</v>
      </c>
      <c r="AU47" s="184">
        <v>6.3</v>
      </c>
      <c r="AV47" s="184">
        <v>49.889948642699899</v>
      </c>
      <c r="AW47" s="184">
        <v>16.832440703902101</v>
      </c>
      <c r="AX47" s="185">
        <v>11.5</v>
      </c>
      <c r="AY47" s="185">
        <v>5</v>
      </c>
      <c r="AZ47" s="50">
        <v>7</v>
      </c>
      <c r="BA47" s="50">
        <v>12.5</v>
      </c>
      <c r="BB47" s="50">
        <v>12.5</v>
      </c>
      <c r="BC47" s="92">
        <f>+'[1]2014'!E45</f>
        <v>1.5</v>
      </c>
      <c r="BD47" s="92">
        <f>+'[1]2015'!E45</f>
        <v>0</v>
      </c>
      <c r="BE47" s="93">
        <v>4.694835680751174</v>
      </c>
      <c r="BF47" s="187">
        <v>4.5214770158251696</v>
      </c>
      <c r="BG47" s="186">
        <v>0</v>
      </c>
      <c r="BH47" s="191">
        <v>2</v>
      </c>
      <c r="BI47" s="191">
        <v>5</v>
      </c>
      <c r="BJ47" s="191">
        <v>9</v>
      </c>
      <c r="BK47" s="191">
        <v>4</v>
      </c>
      <c r="BL47" s="192">
        <f>11/BL7*1000</f>
        <v>4.6160302140159466</v>
      </c>
      <c r="BM47" s="192">
        <f>6*1000/BM7</f>
        <v>2.4519820187985286</v>
      </c>
      <c r="BN47" s="192">
        <v>5.6</v>
      </c>
      <c r="BO47" s="192">
        <v>14.040561622464899</v>
      </c>
      <c r="BP47" s="192">
        <v>17.296862429605799</v>
      </c>
      <c r="BQ47" s="193">
        <v>4.4000000000000004</v>
      </c>
      <c r="BR47" s="194">
        <v>12</v>
      </c>
      <c r="BS47" s="166">
        <v>7</v>
      </c>
      <c r="BT47" s="85">
        <v>6.1</v>
      </c>
      <c r="BU47" s="86">
        <v>6.1</v>
      </c>
      <c r="BV47" s="97">
        <f>+'[1]2014'!F45</f>
        <v>0.4</v>
      </c>
      <c r="BW47" s="66">
        <f>+'[1]2015'!F45</f>
        <v>0.37313432835820898</v>
      </c>
      <c r="BX47" s="66">
        <v>9.5905569900405752</v>
      </c>
      <c r="BY47" s="66">
        <v>9.8217533648599478</v>
      </c>
      <c r="BZ47" s="98">
        <v>2.4</v>
      </c>
      <c r="CA47" s="195">
        <v>3</v>
      </c>
      <c r="CB47" s="195">
        <v>17</v>
      </c>
      <c r="CC47" s="195">
        <v>9</v>
      </c>
      <c r="CD47" s="195">
        <v>6</v>
      </c>
      <c r="CE47" s="196">
        <f>13/CE7*1000</f>
        <v>7.1704357418643134</v>
      </c>
      <c r="CF47" s="196">
        <f>10*0.56980056980057</f>
        <v>5.6980056980057006</v>
      </c>
      <c r="CG47" s="196">
        <v>41.5</v>
      </c>
      <c r="CH47" s="196">
        <v>8</v>
      </c>
      <c r="CI47" s="196">
        <v>16</v>
      </c>
      <c r="CJ47" s="194">
        <v>6</v>
      </c>
      <c r="CK47" s="194">
        <v>10</v>
      </c>
      <c r="CL47" s="166">
        <v>10</v>
      </c>
      <c r="CM47" s="85">
        <v>11.4</v>
      </c>
      <c r="CN47" s="86">
        <v>11.4</v>
      </c>
      <c r="CO47" s="97">
        <f>+'[1]2014'!G45</f>
        <v>12.9</v>
      </c>
      <c r="CP47" s="66">
        <f>+'[1]2015'!G45</f>
        <v>4.3219881145326848</v>
      </c>
      <c r="CQ47" s="66">
        <v>9.6256684491978621</v>
      </c>
      <c r="CR47" s="66">
        <v>9.0763481046449535</v>
      </c>
      <c r="CS47" s="101">
        <v>0</v>
      </c>
      <c r="CT47" s="195">
        <v>1</v>
      </c>
      <c r="CU47" s="195">
        <v>7</v>
      </c>
      <c r="CV47" s="195">
        <v>14</v>
      </c>
      <c r="CW47" s="195">
        <v>3</v>
      </c>
      <c r="CX47" s="196">
        <f>14/CX7*1000</f>
        <v>6.4486411791801013</v>
      </c>
      <c r="CY47" s="196">
        <f>20*0.468384074941452</f>
        <v>9.3676814988290396</v>
      </c>
      <c r="CZ47" s="196">
        <v>11</v>
      </c>
      <c r="DA47" s="196">
        <v>26</v>
      </c>
      <c r="DB47" s="196">
        <v>28</v>
      </c>
      <c r="DC47" s="194">
        <v>11.3</v>
      </c>
      <c r="DD47" s="194">
        <v>31</v>
      </c>
      <c r="DE47" s="159">
        <v>19</v>
      </c>
      <c r="DF47" s="85">
        <v>17.3</v>
      </c>
      <c r="DG47" s="86">
        <v>17.3</v>
      </c>
      <c r="DH47" s="97">
        <f>+'[1]2014'!H45</f>
        <v>1</v>
      </c>
      <c r="DI47" s="66">
        <f>+'[1]2015'!H45</f>
        <v>0.98087297694948505</v>
      </c>
      <c r="DJ47" s="66">
        <v>10.689990281827017</v>
      </c>
      <c r="DK47" s="66">
        <v>4.269449715370019</v>
      </c>
      <c r="DL47" s="103">
        <v>16.600000000000001</v>
      </c>
      <c r="DM47" s="195">
        <v>5</v>
      </c>
      <c r="DN47" s="195">
        <v>10</v>
      </c>
      <c r="DO47" s="195">
        <v>6</v>
      </c>
      <c r="DP47" s="195">
        <v>7</v>
      </c>
      <c r="DQ47" s="196">
        <f>12/DQ7*1000</f>
        <v>6.7605633802816909</v>
      </c>
      <c r="DR47" s="196">
        <f>27*0.583090379008746</f>
        <v>15.743440233236143</v>
      </c>
      <c r="DS47" s="196">
        <v>4.9000000000000004</v>
      </c>
      <c r="DT47" s="196">
        <v>44</v>
      </c>
      <c r="DU47" s="196">
        <v>17</v>
      </c>
      <c r="DV47" s="194">
        <v>6</v>
      </c>
      <c r="DW47" s="194">
        <v>14</v>
      </c>
      <c r="DX47" s="159">
        <v>15</v>
      </c>
      <c r="DY47" s="85">
        <v>7.7</v>
      </c>
      <c r="DZ47" s="86">
        <v>7.7</v>
      </c>
      <c r="EA47" s="97">
        <f>+'[1]2014'!I45</f>
        <v>10.8</v>
      </c>
      <c r="EB47" s="66">
        <f>+'[1]2015'!I45</f>
        <v>2.554278416347382</v>
      </c>
      <c r="EC47" s="66">
        <v>20.4211869814933</v>
      </c>
      <c r="ED47" s="66">
        <v>1.260239445494644</v>
      </c>
      <c r="EE47" s="103">
        <v>1.260239445494644</v>
      </c>
      <c r="EF47" s="195">
        <v>3</v>
      </c>
      <c r="EG47" s="195">
        <v>16</v>
      </c>
      <c r="EH47" s="195">
        <v>13</v>
      </c>
      <c r="EI47" s="195">
        <v>9</v>
      </c>
      <c r="EJ47" s="196">
        <f>20/EJ7*1000</f>
        <v>10.346611484738748</v>
      </c>
      <c r="EK47" s="196">
        <f>16*0.544365813826892</f>
        <v>8.7098530212302716</v>
      </c>
      <c r="EL47" s="196">
        <v>28.6</v>
      </c>
      <c r="EM47" s="197">
        <v>33</v>
      </c>
      <c r="EN47" s="197">
        <v>23</v>
      </c>
      <c r="EO47" s="194">
        <v>10</v>
      </c>
      <c r="EP47" s="194">
        <v>6</v>
      </c>
      <c r="EQ47" s="159">
        <v>23</v>
      </c>
      <c r="ER47" s="85">
        <v>7.8</v>
      </c>
      <c r="ES47" s="86">
        <v>7.8</v>
      </c>
      <c r="ET47" s="97">
        <f>+'[1]2014'!J45</f>
        <v>0</v>
      </c>
      <c r="EU47" s="66">
        <f>+'[1]2015'!J45</f>
        <v>4.7644256220222339</v>
      </c>
      <c r="EV47" s="66">
        <v>6.2794348508634226</v>
      </c>
      <c r="EW47" s="66">
        <v>0</v>
      </c>
      <c r="EX47" s="103">
        <v>0.5</v>
      </c>
      <c r="EY47" s="195">
        <v>3</v>
      </c>
      <c r="EZ47" s="195">
        <v>14</v>
      </c>
      <c r="FA47" s="195">
        <v>5</v>
      </c>
      <c r="FB47" s="195">
        <v>7</v>
      </c>
      <c r="FC47" s="196">
        <f>9/FC7*1000</f>
        <v>6.7771084337349397</v>
      </c>
      <c r="FD47" s="196">
        <f>31*0.758150113722517</f>
        <v>23.502653525398024</v>
      </c>
      <c r="FE47" s="196">
        <v>8.5</v>
      </c>
      <c r="FF47" s="196">
        <v>24</v>
      </c>
      <c r="FG47" s="196">
        <v>12</v>
      </c>
      <c r="FH47" s="194">
        <v>8</v>
      </c>
      <c r="FI47" s="194">
        <v>8</v>
      </c>
      <c r="FJ47" s="159">
        <v>10</v>
      </c>
      <c r="FK47" s="85">
        <v>11.8</v>
      </c>
      <c r="FL47" s="86">
        <v>11.8</v>
      </c>
      <c r="FM47" s="97">
        <f>+'[1]2014'!K45</f>
        <v>8.9</v>
      </c>
      <c r="FN47" s="66">
        <f>+'[1]2015'!K45</f>
        <v>6.96594427244582</v>
      </c>
      <c r="FO47" s="66">
        <v>2.2564874012786764</v>
      </c>
      <c r="FP47" s="66">
        <v>3.6231884057971016</v>
      </c>
      <c r="FQ47" s="66">
        <v>0</v>
      </c>
      <c r="FR47" s="195">
        <v>6</v>
      </c>
      <c r="FS47" s="195">
        <v>9</v>
      </c>
      <c r="FT47" s="195">
        <v>21</v>
      </c>
      <c r="FU47" s="195">
        <v>6</v>
      </c>
      <c r="FV47" s="196">
        <f>13/FV7*1000</f>
        <v>8.0595164290142591</v>
      </c>
      <c r="FW47" s="196">
        <f>14*0.632911392405063</f>
        <v>8.8607594936708818</v>
      </c>
      <c r="FX47" s="196">
        <v>18.7</v>
      </c>
      <c r="FY47" s="196">
        <v>25</v>
      </c>
      <c r="FZ47" s="196">
        <v>17</v>
      </c>
      <c r="GA47" s="194">
        <v>9</v>
      </c>
      <c r="GB47" s="194">
        <v>13</v>
      </c>
      <c r="GC47" s="159">
        <v>15</v>
      </c>
      <c r="GD47" s="85">
        <v>4.5999999999999996</v>
      </c>
      <c r="GE47" s="86">
        <v>4.5999999999999996</v>
      </c>
      <c r="GF47" s="97">
        <f>+'[1]2014'!L45</f>
        <v>0.7</v>
      </c>
      <c r="GG47" s="97">
        <f>+'[1]2015'!L45</f>
        <v>0</v>
      </c>
      <c r="GH47" s="97">
        <v>12.392426850258175</v>
      </c>
      <c r="GI47" s="97">
        <v>0</v>
      </c>
      <c r="GJ47" s="98">
        <v>6.1</v>
      </c>
      <c r="GK47" s="195">
        <v>3</v>
      </c>
      <c r="GL47" s="195">
        <v>12</v>
      </c>
      <c r="GM47" s="195">
        <v>12</v>
      </c>
      <c r="GN47" s="195">
        <v>6</v>
      </c>
      <c r="GO47" s="196">
        <f>9/GO7*1000</f>
        <v>2.8809218950064022</v>
      </c>
      <c r="GP47" s="196">
        <f>38*0.323624595469256</f>
        <v>12.297734627831728</v>
      </c>
      <c r="GQ47" s="196">
        <v>15.6</v>
      </c>
      <c r="GR47" s="196">
        <v>17</v>
      </c>
      <c r="GS47" s="196">
        <v>25</v>
      </c>
      <c r="GT47" s="194">
        <v>18</v>
      </c>
      <c r="GU47" s="194">
        <v>18</v>
      </c>
      <c r="GV47" s="159">
        <v>8</v>
      </c>
      <c r="GW47" s="85">
        <v>8.6</v>
      </c>
      <c r="GX47" s="86">
        <v>8.6</v>
      </c>
      <c r="GY47" s="97">
        <f>+'[1]2014'!M45</f>
        <v>3.4</v>
      </c>
      <c r="GZ47" s="66">
        <f>+'[1]2015'!M45</f>
        <v>8.3575581395348824</v>
      </c>
      <c r="HA47" s="66">
        <v>18.268048480590199</v>
      </c>
      <c r="HB47" s="66">
        <v>6.5090784515244948</v>
      </c>
      <c r="HC47" s="98">
        <v>3.8</v>
      </c>
      <c r="HD47" s="195">
        <v>0</v>
      </c>
      <c r="HE47" s="195">
        <v>4</v>
      </c>
      <c r="HF47" s="195">
        <v>14</v>
      </c>
      <c r="HG47" s="195">
        <v>8</v>
      </c>
      <c r="HH47" s="196">
        <f>12/HH7*1000</f>
        <v>7.7519379844961236</v>
      </c>
      <c r="HI47" s="196">
        <f>18*0.648508430609598</f>
        <v>11.673151750972764</v>
      </c>
      <c r="HJ47" s="196">
        <v>13</v>
      </c>
      <c r="HK47" s="196">
        <v>16</v>
      </c>
      <c r="HL47" s="196">
        <v>15</v>
      </c>
      <c r="HM47" s="194">
        <v>11</v>
      </c>
      <c r="HN47" s="194">
        <v>7</v>
      </c>
      <c r="HO47" s="159">
        <v>19</v>
      </c>
      <c r="HP47" s="85">
        <v>10</v>
      </c>
      <c r="HQ47" s="86">
        <v>10</v>
      </c>
      <c r="HR47" s="97">
        <f>+'[1]2014'!N45</f>
        <v>8.8000000000000007</v>
      </c>
      <c r="HS47" s="66">
        <f>+'[1]2015'!N45</f>
        <v>3.2938076416337285</v>
      </c>
      <c r="HT47" s="66">
        <v>6.4808813998703823</v>
      </c>
      <c r="HU47" s="66">
        <v>4.4500953591862684</v>
      </c>
      <c r="HV47" s="67">
        <v>0</v>
      </c>
      <c r="HW47" s="195">
        <v>2</v>
      </c>
      <c r="HX47" s="195">
        <v>4</v>
      </c>
      <c r="HY47" s="195">
        <v>8</v>
      </c>
      <c r="HZ47" s="195">
        <v>18</v>
      </c>
      <c r="IA47" s="196">
        <f>12/IA7*1000</f>
        <v>4.7021943573667713</v>
      </c>
      <c r="IB47" s="196">
        <f>10*0.398089171974522</f>
        <v>3.9808917197452196</v>
      </c>
      <c r="IC47" s="196">
        <v>12.7</v>
      </c>
      <c r="ID47" s="196">
        <v>22</v>
      </c>
      <c r="IE47" s="196">
        <v>8</v>
      </c>
      <c r="IF47" s="194">
        <v>7</v>
      </c>
      <c r="IG47" s="194">
        <v>10</v>
      </c>
      <c r="IH47" s="159">
        <v>21</v>
      </c>
      <c r="II47" s="85">
        <v>8.3000000000000007</v>
      </c>
      <c r="IJ47" s="86">
        <v>8.3000000000000007</v>
      </c>
      <c r="IK47" s="97">
        <f>+'[1]2014'!O45</f>
        <v>12.7</v>
      </c>
      <c r="IL47" s="66">
        <f>+'[1]2015'!O45</f>
        <v>4.2735042735042743</v>
      </c>
      <c r="IM47" s="66">
        <v>6.2800921080175849</v>
      </c>
      <c r="IN47" s="66">
        <v>11.774600504625736</v>
      </c>
      <c r="IO47" s="98">
        <v>3.3</v>
      </c>
      <c r="IP47" s="195">
        <v>12</v>
      </c>
      <c r="IQ47" s="195">
        <v>32</v>
      </c>
      <c r="IR47" s="195">
        <v>24</v>
      </c>
      <c r="IS47" s="195">
        <v>13</v>
      </c>
      <c r="IT47" s="196">
        <f>286/IT7*1000</f>
        <v>15.314591700133867</v>
      </c>
      <c r="IU47" s="196">
        <f>303*0.0547285464098074</f>
        <v>16.582749562171642</v>
      </c>
      <c r="IV47" s="196">
        <v>22</v>
      </c>
      <c r="IW47" s="196">
        <v>33</v>
      </c>
      <c r="IX47" s="196">
        <v>27</v>
      </c>
      <c r="IY47" s="194">
        <v>24</v>
      </c>
      <c r="IZ47" s="194">
        <v>32</v>
      </c>
      <c r="JA47" s="159">
        <v>22</v>
      </c>
      <c r="JB47" s="85">
        <v>35.799999999999997</v>
      </c>
      <c r="JC47" s="86">
        <v>35.799999999999997</v>
      </c>
      <c r="JD47" s="97">
        <f>+'[1]2014'!P45</f>
        <v>22.1</v>
      </c>
      <c r="JE47" s="66">
        <f>+'[1]2015'!P45</f>
        <v>25.699624854469405</v>
      </c>
      <c r="JF47" s="66">
        <v>47.068783068783063</v>
      </c>
      <c r="JG47" s="66">
        <v>17.277571451638948</v>
      </c>
      <c r="JH47" s="98">
        <v>20</v>
      </c>
      <c r="JI47" s="195">
        <v>2</v>
      </c>
      <c r="JJ47" s="195">
        <v>11</v>
      </c>
      <c r="JK47" s="195">
        <v>15</v>
      </c>
      <c r="JL47" s="195">
        <v>10</v>
      </c>
      <c r="JM47" s="196">
        <f>83/JM7*1000</f>
        <v>10.691742882906093</v>
      </c>
      <c r="JN47" s="196">
        <f>71*0.119717466778403</f>
        <v>8.4999401412666131</v>
      </c>
      <c r="JO47" s="196">
        <v>14.7</v>
      </c>
      <c r="JP47" s="196">
        <v>15</v>
      </c>
      <c r="JQ47" s="198">
        <v>16</v>
      </c>
      <c r="JR47" s="194">
        <v>29</v>
      </c>
      <c r="JS47" s="194">
        <v>19</v>
      </c>
      <c r="JT47" s="159">
        <v>25</v>
      </c>
      <c r="JU47" s="85">
        <v>0.9</v>
      </c>
      <c r="JV47" s="86">
        <v>0.9</v>
      </c>
      <c r="JW47" s="107">
        <f>+'[1]2014'!Q45</f>
        <v>15.3</v>
      </c>
      <c r="JX47" s="78">
        <f>+'[1]2015'!Q45</f>
        <v>10.762960132467203</v>
      </c>
      <c r="JY47" s="78">
        <v>20.228168929291716</v>
      </c>
      <c r="JZ47" s="199">
        <v>6.9623375911408401</v>
      </c>
      <c r="KA47" s="186">
        <v>8</v>
      </c>
    </row>
    <row r="48" spans="1:287" s="187" customFormat="1" ht="18.75" customHeight="1" x14ac:dyDescent="0.2">
      <c r="A48" s="180" t="s">
        <v>62</v>
      </c>
      <c r="B48" s="181" t="s">
        <v>18</v>
      </c>
      <c r="C48" s="182">
        <v>1</v>
      </c>
      <c r="D48" s="182">
        <v>0</v>
      </c>
      <c r="E48" s="182">
        <v>1</v>
      </c>
      <c r="F48" s="182">
        <v>2</v>
      </c>
      <c r="G48" s="182">
        <v>0</v>
      </c>
      <c r="H48" s="182">
        <v>0</v>
      </c>
      <c r="I48" s="182">
        <v>0</v>
      </c>
      <c r="J48" s="182">
        <v>0</v>
      </c>
      <c r="K48" s="182">
        <v>1</v>
      </c>
      <c r="L48" s="182">
        <v>0</v>
      </c>
      <c r="M48" s="44">
        <v>0</v>
      </c>
      <c r="N48" s="44">
        <v>0</v>
      </c>
      <c r="O48" s="44">
        <v>0</v>
      </c>
      <c r="P48" s="44">
        <v>1</v>
      </c>
      <c r="Q48" s="44">
        <f>+'[1]2014'!R46</f>
        <v>0</v>
      </c>
      <c r="R48" s="44">
        <v>0</v>
      </c>
      <c r="S48" s="44">
        <v>0</v>
      </c>
      <c r="T48" s="44">
        <v>0</v>
      </c>
      <c r="U48" s="183">
        <v>0</v>
      </c>
      <c r="V48" s="184"/>
      <c r="W48" s="184"/>
      <c r="X48" s="184"/>
      <c r="Y48" s="184"/>
      <c r="Z48" s="184"/>
      <c r="AA48" s="184"/>
      <c r="AB48" s="184"/>
      <c r="AC48" s="184"/>
      <c r="AD48" s="184"/>
      <c r="AE48" s="185">
        <v>0</v>
      </c>
      <c r="AF48" s="185">
        <v>0</v>
      </c>
      <c r="AG48" s="185"/>
      <c r="AH48" s="185">
        <v>0</v>
      </c>
      <c r="AI48" s="185">
        <v>0</v>
      </c>
      <c r="AJ48" s="53">
        <f>+'[1]2014'!D46</f>
        <v>0</v>
      </c>
      <c r="AK48" s="53">
        <v>0</v>
      </c>
      <c r="AL48" s="81">
        <v>0</v>
      </c>
      <c r="AM48" s="81">
        <v>0</v>
      </c>
      <c r="AN48" s="186">
        <v>0</v>
      </c>
      <c r="AO48" s="184"/>
      <c r="AP48" s="184"/>
      <c r="AQ48" s="184"/>
      <c r="AR48" s="184"/>
      <c r="AS48" s="184"/>
      <c r="AT48" s="184"/>
      <c r="AU48" s="184"/>
      <c r="AV48" s="184"/>
      <c r="AW48" s="184"/>
      <c r="AX48" s="185">
        <v>0</v>
      </c>
      <c r="AY48" s="185">
        <v>0</v>
      </c>
      <c r="AZ48" s="50">
        <v>0</v>
      </c>
      <c r="BA48" s="50">
        <v>0</v>
      </c>
      <c r="BB48" s="50">
        <v>0</v>
      </c>
      <c r="BC48" s="92">
        <f>+'[1]2014'!E46</f>
        <v>0</v>
      </c>
      <c r="BD48" s="92">
        <f>+'[1]2015'!E46</f>
        <v>0</v>
      </c>
      <c r="BE48" s="93">
        <v>0</v>
      </c>
      <c r="BF48" s="187">
        <v>0</v>
      </c>
      <c r="BG48" s="186">
        <v>0</v>
      </c>
      <c r="BH48" s="184"/>
      <c r="BI48" s="184"/>
      <c r="BJ48" s="184"/>
      <c r="BK48" s="184"/>
      <c r="BL48" s="184"/>
      <c r="BM48" s="184"/>
      <c r="BN48" s="184"/>
      <c r="BO48" s="184"/>
      <c r="BP48" s="184"/>
      <c r="BQ48" s="128">
        <v>0</v>
      </c>
      <c r="BR48" s="188">
        <v>0</v>
      </c>
      <c r="BS48" s="129">
        <v>0</v>
      </c>
      <c r="BT48" s="130">
        <v>0</v>
      </c>
      <c r="BU48" s="131">
        <v>0</v>
      </c>
      <c r="BV48" s="97">
        <f>+'[1]2014'!F46</f>
        <v>0</v>
      </c>
      <c r="BW48" s="97">
        <f>+'[1]2015'!F46</f>
        <v>0</v>
      </c>
      <c r="BX48" s="97">
        <v>0</v>
      </c>
      <c r="BY48" s="97">
        <v>0</v>
      </c>
      <c r="BZ48" s="98">
        <v>0</v>
      </c>
      <c r="CJ48" s="189">
        <v>0</v>
      </c>
      <c r="CK48" s="188">
        <v>0</v>
      </c>
      <c r="CL48" s="128">
        <v>0</v>
      </c>
      <c r="CM48" s="130">
        <v>0</v>
      </c>
      <c r="CN48" s="131">
        <v>0</v>
      </c>
      <c r="CO48" s="97">
        <f>+'[1]2014'!G46</f>
        <v>0</v>
      </c>
      <c r="CP48" s="97">
        <f>+'[1]2015'!G46</f>
        <v>0</v>
      </c>
      <c r="CQ48" s="97">
        <v>0</v>
      </c>
      <c r="CR48" s="97">
        <v>0</v>
      </c>
      <c r="CS48" s="101">
        <v>0</v>
      </c>
      <c r="DC48" s="189">
        <v>0</v>
      </c>
      <c r="DD48" s="188">
        <v>0</v>
      </c>
      <c r="DE48" s="94">
        <v>0</v>
      </c>
      <c r="DF48" s="130">
        <v>0</v>
      </c>
      <c r="DG48" s="131">
        <v>0</v>
      </c>
      <c r="DH48" s="97">
        <f>+'[1]2014'!H46</f>
        <v>0</v>
      </c>
      <c r="DI48" s="97">
        <f>+'[1]2015'!H46</f>
        <v>0</v>
      </c>
      <c r="DJ48" s="97">
        <v>0</v>
      </c>
      <c r="DK48" s="97">
        <v>0</v>
      </c>
      <c r="DL48" s="103">
        <v>0</v>
      </c>
      <c r="DV48" s="189">
        <v>0</v>
      </c>
      <c r="DW48" s="188">
        <v>0</v>
      </c>
      <c r="DX48" s="94">
        <v>0</v>
      </c>
      <c r="DY48" s="130">
        <v>0</v>
      </c>
      <c r="DZ48" s="131">
        <v>0</v>
      </c>
      <c r="EA48" s="97">
        <f>+'[1]2014'!I46</f>
        <v>0</v>
      </c>
      <c r="EB48" s="97">
        <f>+'[1]2015'!I46</f>
        <v>0</v>
      </c>
      <c r="EC48" s="97">
        <v>0</v>
      </c>
      <c r="ED48" s="97">
        <v>0</v>
      </c>
      <c r="EE48" s="103">
        <v>0</v>
      </c>
      <c r="EH48" s="187">
        <v>1</v>
      </c>
      <c r="EO48" s="189">
        <v>0</v>
      </c>
      <c r="EP48" s="188">
        <v>0</v>
      </c>
      <c r="EQ48" s="94">
        <v>0</v>
      </c>
      <c r="ER48" s="130">
        <v>0</v>
      </c>
      <c r="ES48" s="131">
        <v>0</v>
      </c>
      <c r="ET48" s="97">
        <f>+'[1]2014'!J46</f>
        <v>0</v>
      </c>
      <c r="EU48" s="97">
        <f>+'[1]2015'!J46</f>
        <v>0</v>
      </c>
      <c r="EV48" s="97">
        <v>0</v>
      </c>
      <c r="EW48" s="97">
        <v>0</v>
      </c>
      <c r="EX48" s="103">
        <v>0</v>
      </c>
      <c r="FH48" s="189">
        <v>0</v>
      </c>
      <c r="FI48" s="188">
        <v>0</v>
      </c>
      <c r="FJ48" s="94">
        <v>0</v>
      </c>
      <c r="FK48" s="130">
        <v>0</v>
      </c>
      <c r="FL48" s="131">
        <v>0</v>
      </c>
      <c r="FM48" s="97">
        <f>+'[1]2014'!K46</f>
        <v>0</v>
      </c>
      <c r="FN48" s="97">
        <f>+'[1]2015'!K46</f>
        <v>0</v>
      </c>
      <c r="FO48" s="97">
        <v>0</v>
      </c>
      <c r="FP48" s="97">
        <v>0</v>
      </c>
      <c r="FQ48" s="97">
        <v>0</v>
      </c>
      <c r="GA48" s="189">
        <v>0</v>
      </c>
      <c r="GB48" s="188">
        <v>0</v>
      </c>
      <c r="GC48" s="94">
        <v>0</v>
      </c>
      <c r="GD48" s="130">
        <v>0</v>
      </c>
      <c r="GE48" s="131">
        <v>0</v>
      </c>
      <c r="GF48" s="97">
        <f>+'[1]2014'!L46</f>
        <v>0</v>
      </c>
      <c r="GG48" s="97">
        <f>+'[1]2015'!L46</f>
        <v>0</v>
      </c>
      <c r="GH48" s="97">
        <v>0</v>
      </c>
      <c r="GI48" s="97">
        <v>0</v>
      </c>
      <c r="GJ48" s="98">
        <v>0</v>
      </c>
      <c r="GT48" s="189">
        <v>0</v>
      </c>
      <c r="GU48" s="188">
        <v>0</v>
      </c>
      <c r="GV48" s="94">
        <v>0</v>
      </c>
      <c r="GW48" s="130">
        <v>0</v>
      </c>
      <c r="GX48" s="131">
        <v>0</v>
      </c>
      <c r="GY48" s="97">
        <f>+'[1]2014'!M46</f>
        <v>0</v>
      </c>
      <c r="GZ48" s="97">
        <f>+'[1]2015'!M46</f>
        <v>0</v>
      </c>
      <c r="HA48" s="97">
        <v>0</v>
      </c>
      <c r="HB48" s="97">
        <v>0</v>
      </c>
      <c r="HC48" s="98">
        <v>0</v>
      </c>
      <c r="HM48" s="189">
        <v>0</v>
      </c>
      <c r="HN48" s="188">
        <v>0</v>
      </c>
      <c r="HO48" s="94">
        <v>0</v>
      </c>
      <c r="HP48" s="130">
        <v>0</v>
      </c>
      <c r="HQ48" s="131">
        <v>0</v>
      </c>
      <c r="HR48" s="97">
        <f>+'[1]2014'!N46</f>
        <v>0</v>
      </c>
      <c r="HS48" s="97">
        <f>+'[1]2015'!N46</f>
        <v>0</v>
      </c>
      <c r="HT48" s="97">
        <v>0</v>
      </c>
      <c r="HU48" s="97">
        <v>0</v>
      </c>
      <c r="HV48" s="105">
        <v>0</v>
      </c>
      <c r="IF48" s="189">
        <v>0</v>
      </c>
      <c r="IG48" s="188">
        <v>0</v>
      </c>
      <c r="IH48" s="94">
        <v>0</v>
      </c>
      <c r="II48" s="130">
        <v>0</v>
      </c>
      <c r="IJ48" s="131">
        <v>0</v>
      </c>
      <c r="IK48" s="97">
        <f>+'[1]2014'!O46</f>
        <v>0</v>
      </c>
      <c r="IL48" s="97">
        <f>+'[1]2015'!O46</f>
        <v>0</v>
      </c>
      <c r="IM48" s="97">
        <v>0</v>
      </c>
      <c r="IN48" s="97">
        <v>0</v>
      </c>
      <c r="IO48" s="98">
        <v>0</v>
      </c>
      <c r="IP48" s="187">
        <v>1</v>
      </c>
      <c r="IS48" s="187">
        <v>2</v>
      </c>
      <c r="IX48" s="187">
        <v>1</v>
      </c>
      <c r="IY48" s="189">
        <v>0</v>
      </c>
      <c r="IZ48" s="188">
        <v>0</v>
      </c>
      <c r="JA48" s="94">
        <v>0</v>
      </c>
      <c r="JB48" s="130">
        <v>0</v>
      </c>
      <c r="JC48" s="131">
        <v>1</v>
      </c>
      <c r="JD48" s="97">
        <f>+'[1]2014'!P46</f>
        <v>0</v>
      </c>
      <c r="JE48" s="97">
        <f>+'[1]2015'!P46</f>
        <v>0</v>
      </c>
      <c r="JF48" s="97">
        <v>0</v>
      </c>
      <c r="JG48" s="97">
        <v>0</v>
      </c>
      <c r="JH48" s="98">
        <v>0</v>
      </c>
      <c r="JQ48" s="187" t="s">
        <v>63</v>
      </c>
      <c r="JR48" s="189">
        <v>0</v>
      </c>
      <c r="JS48" s="188">
        <v>0</v>
      </c>
      <c r="JT48" s="94">
        <v>0</v>
      </c>
      <c r="JU48" s="130">
        <v>0</v>
      </c>
      <c r="JV48" s="131">
        <v>0</v>
      </c>
      <c r="JW48" s="107">
        <f>+'[1]2014'!Q46</f>
        <v>0</v>
      </c>
      <c r="JX48" s="107">
        <f>+'[1]2015'!Q46</f>
        <v>0</v>
      </c>
      <c r="JY48" s="107">
        <v>0</v>
      </c>
      <c r="JZ48" s="187">
        <v>0</v>
      </c>
      <c r="KA48" s="186">
        <v>0</v>
      </c>
    </row>
    <row r="49" spans="1:287" s="176" customFormat="1" ht="18.75" customHeight="1" x14ac:dyDescent="0.2">
      <c r="A49" s="171" t="s">
        <v>64</v>
      </c>
      <c r="B49" s="200" t="s">
        <v>18</v>
      </c>
      <c r="C49" s="80">
        <f t="shared" ref="C49:H50" si="86">+V49+AO49+BH49+CA49+CT49+DM49+EF49+EY49+FR49+GK49+HD49+HW49+IP49+JI49</f>
        <v>32</v>
      </c>
      <c r="D49" s="80">
        <f t="shared" si="86"/>
        <v>30</v>
      </c>
      <c r="E49" s="80">
        <f t="shared" si="86"/>
        <v>27</v>
      </c>
      <c r="F49" s="80">
        <f t="shared" si="86"/>
        <v>19</v>
      </c>
      <c r="G49" s="80">
        <f t="shared" si="86"/>
        <v>18</v>
      </c>
      <c r="H49" s="80">
        <f t="shared" si="86"/>
        <v>18</v>
      </c>
      <c r="I49" s="80">
        <v>25</v>
      </c>
      <c r="J49" s="80">
        <v>26</v>
      </c>
      <c r="K49" s="80">
        <v>38</v>
      </c>
      <c r="L49" s="80">
        <v>29</v>
      </c>
      <c r="M49" s="44">
        <f>+AF49+AY49+BR49+CK49+DD49+DW49+EP49+FI49++GB49+GU49+HN49+IG49+IZ49+JS49</f>
        <v>32</v>
      </c>
      <c r="N49" s="44">
        <f>+AG49+AZ49+BS49+CL49+DE49+DX49+EQ49+FJ49++GC49+GV49+HO49+IH49+JA49+JT49</f>
        <v>18</v>
      </c>
      <c r="O49" s="44">
        <v>23</v>
      </c>
      <c r="P49" s="44">
        <v>23</v>
      </c>
      <c r="Q49" s="44">
        <f>+'[1]2014'!R47</f>
        <v>20</v>
      </c>
      <c r="R49" s="44">
        <v>11.4</v>
      </c>
      <c r="S49" s="44">
        <v>21</v>
      </c>
      <c r="T49" s="44">
        <v>17</v>
      </c>
      <c r="U49" s="174">
        <v>16</v>
      </c>
      <c r="V49" s="127">
        <v>2</v>
      </c>
      <c r="W49" s="127">
        <v>1</v>
      </c>
      <c r="X49" s="127">
        <v>1</v>
      </c>
      <c r="Y49" s="127">
        <v>2</v>
      </c>
      <c r="Z49" s="127">
        <v>1</v>
      </c>
      <c r="AA49" s="127">
        <v>1</v>
      </c>
      <c r="AB49" s="127">
        <v>1</v>
      </c>
      <c r="AC49" s="127">
        <v>4</v>
      </c>
      <c r="AD49" s="127">
        <v>2</v>
      </c>
      <c r="AE49" s="84">
        <v>1</v>
      </c>
      <c r="AF49" s="201"/>
      <c r="AG49" s="114"/>
      <c r="AH49" s="185">
        <v>1</v>
      </c>
      <c r="AI49" s="53">
        <v>1</v>
      </c>
      <c r="AJ49" s="53">
        <f>+'[1]2014'!D47</f>
        <v>0</v>
      </c>
      <c r="AK49" s="53">
        <v>0</v>
      </c>
      <c r="AL49" s="81">
        <v>0</v>
      </c>
      <c r="AM49" s="81">
        <v>1</v>
      </c>
      <c r="AN49" s="175">
        <v>1</v>
      </c>
      <c r="AO49" s="127">
        <v>1</v>
      </c>
      <c r="AP49" s="201"/>
      <c r="AQ49" s="127">
        <v>1</v>
      </c>
      <c r="AR49" s="201"/>
      <c r="AS49" s="201"/>
      <c r="AT49" s="201"/>
      <c r="AU49" s="201"/>
      <c r="AV49" s="201"/>
      <c r="AW49" s="201"/>
      <c r="AX49" s="114"/>
      <c r="AY49" s="201"/>
      <c r="AZ49" s="202">
        <v>1</v>
      </c>
      <c r="BA49" s="50">
        <v>0</v>
      </c>
      <c r="BB49" s="202">
        <v>0</v>
      </c>
      <c r="BC49" s="92">
        <f>+'[1]2014'!E47</f>
        <v>0</v>
      </c>
      <c r="BD49" s="92">
        <f>+'[1]2015'!E47</f>
        <v>0</v>
      </c>
      <c r="BE49" s="93">
        <v>0</v>
      </c>
      <c r="BF49" s="176">
        <v>0</v>
      </c>
      <c r="BG49" s="175">
        <v>0</v>
      </c>
      <c r="BH49" s="201"/>
      <c r="BI49" s="201"/>
      <c r="BJ49" s="201"/>
      <c r="BK49" s="201"/>
      <c r="BL49" s="201"/>
      <c r="BM49" s="201"/>
      <c r="BN49" s="127">
        <v>3</v>
      </c>
      <c r="BO49" s="201"/>
      <c r="BP49" s="201"/>
      <c r="BQ49" s="203">
        <v>2</v>
      </c>
      <c r="BR49" s="204"/>
      <c r="BS49" s="205">
        <v>0</v>
      </c>
      <c r="BT49" s="206">
        <v>0</v>
      </c>
      <c r="BU49" s="207">
        <v>0</v>
      </c>
      <c r="BV49" s="97">
        <f>+'[1]2014'!F47</f>
        <v>1</v>
      </c>
      <c r="BW49" s="97">
        <f>+'[1]2015'!F47</f>
        <v>0</v>
      </c>
      <c r="BX49" s="97">
        <v>0</v>
      </c>
      <c r="BY49" s="97">
        <v>0</v>
      </c>
      <c r="BZ49" s="98">
        <v>0</v>
      </c>
      <c r="CA49" s="208">
        <v>3</v>
      </c>
      <c r="CB49" s="208"/>
      <c r="CC49" s="208"/>
      <c r="CD49" s="208"/>
      <c r="CE49" s="208">
        <v>1</v>
      </c>
      <c r="CF49" s="208"/>
      <c r="CG49" s="208">
        <v>1</v>
      </c>
      <c r="CH49" s="208"/>
      <c r="CI49" s="208"/>
      <c r="CJ49" s="106">
        <v>0</v>
      </c>
      <c r="CK49" s="94">
        <v>1</v>
      </c>
      <c r="CL49" s="203">
        <v>0</v>
      </c>
      <c r="CM49" s="206">
        <v>0</v>
      </c>
      <c r="CN49" s="207">
        <v>3</v>
      </c>
      <c r="CO49" s="97">
        <f>+'[1]2014'!G47</f>
        <v>0</v>
      </c>
      <c r="CP49" s="66">
        <f>+'[1]2015'!G47</f>
        <v>19.230769230769234</v>
      </c>
      <c r="CQ49" s="66">
        <v>1</v>
      </c>
      <c r="CR49" s="66">
        <v>1</v>
      </c>
      <c r="CS49" s="101">
        <v>0</v>
      </c>
      <c r="CT49" s="208">
        <v>1</v>
      </c>
      <c r="CU49" s="208"/>
      <c r="CV49" s="208">
        <v>1</v>
      </c>
      <c r="CW49" s="208"/>
      <c r="CX49" s="208">
        <v>1</v>
      </c>
      <c r="CY49" s="208"/>
      <c r="CZ49" s="208">
        <v>2</v>
      </c>
      <c r="DA49" s="208"/>
      <c r="DB49" s="208"/>
      <c r="DC49" s="106">
        <v>1</v>
      </c>
      <c r="DD49" s="204"/>
      <c r="DE49" s="136">
        <v>2</v>
      </c>
      <c r="DF49" s="206">
        <v>0</v>
      </c>
      <c r="DG49" s="207">
        <v>0</v>
      </c>
      <c r="DH49" s="97">
        <f>+'[1]2014'!H47</f>
        <v>0</v>
      </c>
      <c r="DI49" s="97">
        <f>+'[1]2015'!H47</f>
        <v>0</v>
      </c>
      <c r="DJ49" s="97">
        <v>1</v>
      </c>
      <c r="DK49" s="97">
        <v>0</v>
      </c>
      <c r="DL49" s="103">
        <v>0</v>
      </c>
      <c r="DM49" s="208"/>
      <c r="DN49" s="208">
        <v>1</v>
      </c>
      <c r="DO49" s="208">
        <v>1</v>
      </c>
      <c r="DP49" s="208"/>
      <c r="DQ49" s="208">
        <v>1</v>
      </c>
      <c r="DR49" s="208"/>
      <c r="DS49" s="208"/>
      <c r="DT49" s="208">
        <v>1</v>
      </c>
      <c r="DU49" s="208"/>
      <c r="DV49" s="106"/>
      <c r="DW49" s="94"/>
      <c r="DX49" s="136"/>
      <c r="DY49" s="206">
        <v>0</v>
      </c>
      <c r="DZ49" s="207">
        <v>0</v>
      </c>
      <c r="EA49" s="97">
        <f>+'[1]2014'!I47</f>
        <v>1</v>
      </c>
      <c r="EB49" s="97">
        <f>+'[1]2015'!I47</f>
        <v>0</v>
      </c>
      <c r="EC49" s="97">
        <v>1</v>
      </c>
      <c r="ED49" s="97">
        <v>0</v>
      </c>
      <c r="EE49" s="103">
        <v>0</v>
      </c>
      <c r="EF49" s="208">
        <v>1</v>
      </c>
      <c r="EG49" s="208">
        <v>1</v>
      </c>
      <c r="EH49" s="208">
        <v>1</v>
      </c>
      <c r="EI49" s="208"/>
      <c r="EJ49" s="208"/>
      <c r="EK49" s="208"/>
      <c r="EL49" s="208"/>
      <c r="EM49" s="208"/>
      <c r="EN49" s="208"/>
      <c r="EO49" s="106">
        <v>0</v>
      </c>
      <c r="EP49" s="204">
        <v>0</v>
      </c>
      <c r="EQ49" s="136">
        <v>0</v>
      </c>
      <c r="ER49" s="206">
        <v>0</v>
      </c>
      <c r="ES49" s="207">
        <v>0</v>
      </c>
      <c r="ET49" s="97">
        <f>+'[1]2014'!J47</f>
        <v>1</v>
      </c>
      <c r="EU49" s="97">
        <f>+'[1]2015'!J47</f>
        <v>0</v>
      </c>
      <c r="EV49" s="97">
        <v>0</v>
      </c>
      <c r="EW49" s="97">
        <v>0</v>
      </c>
      <c r="EX49" s="103">
        <v>0</v>
      </c>
      <c r="EY49" s="208">
        <v>1</v>
      </c>
      <c r="EZ49" s="208">
        <v>1</v>
      </c>
      <c r="FA49" s="208"/>
      <c r="FB49" s="208"/>
      <c r="FC49" s="208"/>
      <c r="FD49" s="208">
        <v>1</v>
      </c>
      <c r="FE49" s="208">
        <v>1</v>
      </c>
      <c r="FF49" s="208"/>
      <c r="FG49" s="208">
        <v>1</v>
      </c>
      <c r="FH49" s="106">
        <v>0</v>
      </c>
      <c r="FI49" s="94">
        <v>1</v>
      </c>
      <c r="FJ49" s="136">
        <v>0</v>
      </c>
      <c r="FK49" s="206">
        <v>0</v>
      </c>
      <c r="FL49" s="207">
        <v>0</v>
      </c>
      <c r="FM49" s="97">
        <f>+'[1]2014'!K47</f>
        <v>0</v>
      </c>
      <c r="FN49" s="97">
        <f>+'[1]2015'!K47</f>
        <v>0</v>
      </c>
      <c r="FO49" s="97">
        <v>0</v>
      </c>
      <c r="FP49" s="97">
        <v>0</v>
      </c>
      <c r="FQ49" s="97">
        <v>0</v>
      </c>
      <c r="FR49" s="208">
        <v>1</v>
      </c>
      <c r="FS49" s="208"/>
      <c r="FT49" s="208">
        <v>1</v>
      </c>
      <c r="FU49" s="208"/>
      <c r="FV49" s="208">
        <v>1</v>
      </c>
      <c r="FW49" s="208"/>
      <c r="FX49" s="208"/>
      <c r="FY49" s="208"/>
      <c r="FZ49" s="208"/>
      <c r="GA49" s="106">
        <v>1</v>
      </c>
      <c r="GB49" s="209"/>
      <c r="GC49" s="136">
        <v>0</v>
      </c>
      <c r="GD49" s="206">
        <v>0</v>
      </c>
      <c r="GE49" s="207">
        <v>0</v>
      </c>
      <c r="GF49" s="97">
        <f>+'[1]2014'!L47</f>
        <v>0</v>
      </c>
      <c r="GG49" s="97">
        <f>+'[1]2015'!L47</f>
        <v>0</v>
      </c>
      <c r="GH49" s="97">
        <v>0</v>
      </c>
      <c r="GI49" s="97">
        <v>0</v>
      </c>
      <c r="GJ49" s="98">
        <v>1</v>
      </c>
      <c r="GK49" s="208"/>
      <c r="GL49" s="208"/>
      <c r="GM49" s="208"/>
      <c r="GN49" s="208"/>
      <c r="GO49" s="208"/>
      <c r="GP49" s="208">
        <v>1</v>
      </c>
      <c r="GQ49" s="208">
        <v>1</v>
      </c>
      <c r="GR49" s="208"/>
      <c r="GS49" s="208"/>
      <c r="GT49" s="106"/>
      <c r="GU49" s="209"/>
      <c r="GV49" s="136">
        <v>1</v>
      </c>
      <c r="GW49" s="206">
        <v>0</v>
      </c>
      <c r="GX49" s="207">
        <v>0</v>
      </c>
      <c r="GY49" s="97">
        <f>+'[1]2014'!M47</f>
        <v>0</v>
      </c>
      <c r="GZ49" s="97">
        <f>+'[1]2015'!M47</f>
        <v>0</v>
      </c>
      <c r="HA49" s="97">
        <v>1</v>
      </c>
      <c r="HB49" s="97">
        <v>0</v>
      </c>
      <c r="HC49" s="98">
        <v>1</v>
      </c>
      <c r="HD49" s="208"/>
      <c r="HE49" s="208"/>
      <c r="HF49" s="208">
        <v>1</v>
      </c>
      <c r="HG49" s="208">
        <v>2</v>
      </c>
      <c r="HH49" s="208"/>
      <c r="HI49" s="208"/>
      <c r="HJ49" s="208">
        <v>1</v>
      </c>
      <c r="HK49" s="208"/>
      <c r="HL49" s="208">
        <v>4</v>
      </c>
      <c r="HM49" s="203"/>
      <c r="HN49" s="204">
        <v>1</v>
      </c>
      <c r="HO49" s="136">
        <v>1</v>
      </c>
      <c r="HP49" s="206">
        <v>0</v>
      </c>
      <c r="HQ49" s="207">
        <v>0</v>
      </c>
      <c r="HR49" s="97">
        <f>+'[1]2014'!N47</f>
        <v>1</v>
      </c>
      <c r="HS49" s="97">
        <f>+'[1]2015'!N47</f>
        <v>0</v>
      </c>
      <c r="HT49" s="97">
        <v>0</v>
      </c>
      <c r="HU49" s="97">
        <v>1</v>
      </c>
      <c r="HV49" s="105">
        <v>0</v>
      </c>
      <c r="HW49" s="208">
        <v>1</v>
      </c>
      <c r="HX49" s="208"/>
      <c r="HY49" s="208"/>
      <c r="HZ49" s="208">
        <v>1</v>
      </c>
      <c r="IA49" s="208"/>
      <c r="IB49" s="208"/>
      <c r="IC49" s="208"/>
      <c r="ID49" s="208"/>
      <c r="IE49" s="208"/>
      <c r="IF49" s="106">
        <v>0</v>
      </c>
      <c r="IG49" s="94">
        <v>1</v>
      </c>
      <c r="IH49" s="136">
        <v>1</v>
      </c>
      <c r="II49" s="206">
        <v>0</v>
      </c>
      <c r="IJ49" s="207">
        <v>0</v>
      </c>
      <c r="IK49" s="97">
        <f>+'[1]2014'!O47</f>
        <v>1</v>
      </c>
      <c r="IL49" s="97">
        <f>+'[1]2015'!O47</f>
        <v>0</v>
      </c>
      <c r="IM49" s="97">
        <v>0</v>
      </c>
      <c r="IN49" s="97">
        <v>0</v>
      </c>
      <c r="IO49" s="98">
        <v>1</v>
      </c>
      <c r="IP49" s="208">
        <v>18</v>
      </c>
      <c r="IQ49" s="208">
        <v>23</v>
      </c>
      <c r="IR49" s="208">
        <v>18</v>
      </c>
      <c r="IS49" s="208">
        <v>13</v>
      </c>
      <c r="IT49" s="208">
        <v>10</v>
      </c>
      <c r="IU49" s="208">
        <v>11</v>
      </c>
      <c r="IV49" s="208">
        <v>13</v>
      </c>
      <c r="IW49" s="208">
        <v>14</v>
      </c>
      <c r="IX49" s="208">
        <v>27</v>
      </c>
      <c r="IY49" s="106">
        <v>17</v>
      </c>
      <c r="IZ49" s="209">
        <v>25</v>
      </c>
      <c r="JA49" s="136">
        <v>10</v>
      </c>
      <c r="JB49" s="206">
        <v>17</v>
      </c>
      <c r="JC49" s="207">
        <v>13</v>
      </c>
      <c r="JD49" s="97">
        <f>+'[1]2014'!P47</f>
        <v>11</v>
      </c>
      <c r="JE49" s="66">
        <f>+'[1]2015'!P47</f>
        <v>23.474178403755868</v>
      </c>
      <c r="JF49" s="66">
        <v>15</v>
      </c>
      <c r="JG49" s="66">
        <v>9</v>
      </c>
      <c r="JH49" s="98">
        <v>8</v>
      </c>
      <c r="JI49" s="208">
        <v>3</v>
      </c>
      <c r="JJ49" s="208">
        <v>3</v>
      </c>
      <c r="JK49" s="208">
        <v>2</v>
      </c>
      <c r="JL49" s="208">
        <v>1</v>
      </c>
      <c r="JM49" s="208">
        <v>3</v>
      </c>
      <c r="JN49" s="208">
        <v>4</v>
      </c>
      <c r="JO49" s="208">
        <v>2</v>
      </c>
      <c r="JP49" s="208">
        <v>7</v>
      </c>
      <c r="JQ49" s="208">
        <v>4</v>
      </c>
      <c r="JR49" s="106">
        <v>7</v>
      </c>
      <c r="JS49" s="204">
        <v>3</v>
      </c>
      <c r="JT49" s="136">
        <v>2</v>
      </c>
      <c r="JU49" s="206">
        <v>5</v>
      </c>
      <c r="JV49" s="207">
        <v>6</v>
      </c>
      <c r="JW49" s="107">
        <f>+'[1]2014'!Q47</f>
        <v>4</v>
      </c>
      <c r="JX49" s="78">
        <f>+'[1]2015'!Q47</f>
        <v>6.437768240343348</v>
      </c>
      <c r="JY49" s="78">
        <v>2</v>
      </c>
      <c r="JZ49" s="176">
        <v>5</v>
      </c>
      <c r="KA49" s="175">
        <v>4</v>
      </c>
    </row>
    <row r="50" spans="1:287" ht="18.75" customHeight="1" x14ac:dyDescent="0.2">
      <c r="A50" s="171" t="s">
        <v>65</v>
      </c>
      <c r="B50" s="40" t="s">
        <v>18</v>
      </c>
      <c r="C50" s="80">
        <f t="shared" si="86"/>
        <v>613</v>
      </c>
      <c r="D50" s="80">
        <f t="shared" si="86"/>
        <v>701</v>
      </c>
      <c r="E50" s="80">
        <f t="shared" si="86"/>
        <v>651</v>
      </c>
      <c r="F50" s="80">
        <f t="shared" si="86"/>
        <v>649</v>
      </c>
      <c r="G50" s="80">
        <f t="shared" si="86"/>
        <v>629</v>
      </c>
      <c r="H50" s="80">
        <f t="shared" si="86"/>
        <v>496</v>
      </c>
      <c r="I50" s="80">
        <v>574</v>
      </c>
      <c r="J50" s="80">
        <v>570</v>
      </c>
      <c r="K50" s="80">
        <v>528</v>
      </c>
      <c r="L50" s="80">
        <f>AD50+AV50+BN50+CF50+CX50+EH50+EZ50+FR50+GB50+GT50+HL50+ID50+IV50</f>
        <v>408</v>
      </c>
      <c r="M50" s="81">
        <f>AE50+AW50+BO50+CG50+CY50+DQ50+EI50+FA50+FS50+GK50+GU50+HM50+IE50+IW50</f>
        <v>419</v>
      </c>
      <c r="N50" s="81">
        <v>546</v>
      </c>
      <c r="O50" s="81">
        <v>582</v>
      </c>
      <c r="P50" s="44">
        <v>559</v>
      </c>
      <c r="Q50" s="44">
        <f>+'[1]2014'!R48</f>
        <v>527</v>
      </c>
      <c r="R50" s="44">
        <v>561</v>
      </c>
      <c r="S50" s="44">
        <v>665</v>
      </c>
      <c r="T50" s="44">
        <v>654</v>
      </c>
      <c r="U50" s="46">
        <v>517</v>
      </c>
      <c r="V50" s="84">
        <v>36</v>
      </c>
      <c r="W50" s="84">
        <v>31</v>
      </c>
      <c r="X50" s="84">
        <v>15</v>
      </c>
      <c r="Y50" s="84">
        <v>16</v>
      </c>
      <c r="Z50" s="84">
        <v>28</v>
      </c>
      <c r="AA50" s="84">
        <v>30</v>
      </c>
      <c r="AB50" s="84">
        <v>33</v>
      </c>
      <c r="AC50" s="84">
        <v>32</v>
      </c>
      <c r="AD50" s="84">
        <v>21</v>
      </c>
      <c r="AE50" s="84">
        <v>34</v>
      </c>
      <c r="AF50" s="92">
        <v>25</v>
      </c>
      <c r="AG50" s="114"/>
      <c r="AH50" s="53">
        <v>27</v>
      </c>
      <c r="AI50" s="53">
        <v>17</v>
      </c>
      <c r="AJ50" s="53">
        <f>+'[1]2014'!D48</f>
        <v>19</v>
      </c>
      <c r="AK50" s="53">
        <v>17</v>
      </c>
      <c r="AL50" s="81">
        <v>21</v>
      </c>
      <c r="AM50" s="81">
        <v>29</v>
      </c>
      <c r="AN50" s="56">
        <v>22</v>
      </c>
      <c r="AO50" s="84">
        <v>7</v>
      </c>
      <c r="AP50" s="84">
        <v>19</v>
      </c>
      <c r="AQ50" s="84">
        <v>12</v>
      </c>
      <c r="AR50" s="84">
        <v>10</v>
      </c>
      <c r="AS50" s="84">
        <v>8</v>
      </c>
      <c r="AT50" s="84">
        <v>7</v>
      </c>
      <c r="AU50" s="84">
        <v>4</v>
      </c>
      <c r="AV50" s="84">
        <v>6</v>
      </c>
      <c r="AW50" s="84">
        <v>7</v>
      </c>
      <c r="AX50" s="84">
        <v>7</v>
      </c>
      <c r="AY50" s="92">
        <v>1</v>
      </c>
      <c r="AZ50" s="50">
        <v>7</v>
      </c>
      <c r="BA50" s="202">
        <v>10</v>
      </c>
      <c r="BB50" s="50">
        <v>4</v>
      </c>
      <c r="BC50" s="92">
        <f>+'[1]2014'!E48</f>
        <v>6</v>
      </c>
      <c r="BD50" s="92">
        <f>+'[1]2015'!E48</f>
        <v>9</v>
      </c>
      <c r="BE50" s="93">
        <v>23</v>
      </c>
      <c r="BF50" s="2">
        <v>10</v>
      </c>
      <c r="BG50" s="56">
        <v>12</v>
      </c>
      <c r="BH50" s="84">
        <v>9</v>
      </c>
      <c r="BI50" s="84">
        <v>5</v>
      </c>
      <c r="BJ50" s="84">
        <v>21</v>
      </c>
      <c r="BK50" s="84">
        <v>14</v>
      </c>
      <c r="BL50" s="84">
        <v>13</v>
      </c>
      <c r="BM50" s="84">
        <v>13</v>
      </c>
      <c r="BN50" s="84">
        <v>13</v>
      </c>
      <c r="BO50" s="84">
        <v>15</v>
      </c>
      <c r="BP50" s="84">
        <v>17</v>
      </c>
      <c r="BQ50" s="128">
        <v>20</v>
      </c>
      <c r="BR50" s="94">
        <v>17</v>
      </c>
      <c r="BS50" s="129">
        <v>11</v>
      </c>
      <c r="BT50" s="130">
        <v>13</v>
      </c>
      <c r="BU50" s="131">
        <v>21</v>
      </c>
      <c r="BV50" s="97">
        <f>+'[1]2014'!F48</f>
        <v>23</v>
      </c>
      <c r="BW50" s="97">
        <f>+'[1]2015'!F48</f>
        <v>18</v>
      </c>
      <c r="BX50" s="97">
        <v>22</v>
      </c>
      <c r="BY50" s="97">
        <v>24</v>
      </c>
      <c r="BZ50" s="98">
        <v>27</v>
      </c>
      <c r="CA50" s="99">
        <v>15</v>
      </c>
      <c r="CB50" s="99">
        <v>12</v>
      </c>
      <c r="CC50" s="99">
        <v>9</v>
      </c>
      <c r="CD50" s="99">
        <v>5</v>
      </c>
      <c r="CE50" s="99">
        <v>7</v>
      </c>
      <c r="CF50" s="99">
        <v>1</v>
      </c>
      <c r="CG50" s="99">
        <v>4</v>
      </c>
      <c r="CH50" s="99">
        <v>5</v>
      </c>
      <c r="CI50" s="99">
        <v>4</v>
      </c>
      <c r="CJ50" s="106">
        <v>6</v>
      </c>
      <c r="CK50" s="94">
        <v>6</v>
      </c>
      <c r="CL50" s="128">
        <v>5</v>
      </c>
      <c r="CM50" s="130">
        <v>6</v>
      </c>
      <c r="CN50" s="131">
        <v>9</v>
      </c>
      <c r="CO50" s="97">
        <f>+'[1]2014'!G48</f>
        <v>4</v>
      </c>
      <c r="CP50" s="97">
        <f>+'[1]2015'!G48</f>
        <v>5</v>
      </c>
      <c r="CQ50" s="97">
        <v>10</v>
      </c>
      <c r="CR50" s="97">
        <v>6</v>
      </c>
      <c r="CS50" s="101">
        <v>5</v>
      </c>
      <c r="CT50" s="99">
        <v>48</v>
      </c>
      <c r="CU50" s="99">
        <v>25</v>
      </c>
      <c r="CV50" s="99">
        <v>24</v>
      </c>
      <c r="CW50" s="99">
        <v>24</v>
      </c>
      <c r="CX50" s="99">
        <v>19</v>
      </c>
      <c r="CY50" s="99">
        <v>25</v>
      </c>
      <c r="CZ50" s="99">
        <v>35</v>
      </c>
      <c r="DA50" s="99">
        <v>30</v>
      </c>
      <c r="DB50" s="99">
        <v>17</v>
      </c>
      <c r="DC50" s="106">
        <v>15</v>
      </c>
      <c r="DD50" s="94">
        <v>15</v>
      </c>
      <c r="DE50" s="94">
        <v>8</v>
      </c>
      <c r="DF50" s="130">
        <v>21</v>
      </c>
      <c r="DG50" s="131">
        <v>20</v>
      </c>
      <c r="DH50" s="97">
        <f>+'[1]2014'!H48</f>
        <v>9</v>
      </c>
      <c r="DI50" s="97">
        <f>+'[1]2015'!H48</f>
        <v>17</v>
      </c>
      <c r="DJ50" s="97">
        <v>10</v>
      </c>
      <c r="DK50" s="97">
        <v>11</v>
      </c>
      <c r="DL50" s="103">
        <v>10</v>
      </c>
      <c r="DM50" s="99">
        <v>4</v>
      </c>
      <c r="DN50" s="99">
        <v>16</v>
      </c>
      <c r="DO50" s="99">
        <v>9</v>
      </c>
      <c r="DP50" s="99">
        <v>12</v>
      </c>
      <c r="DQ50" s="99">
        <v>12</v>
      </c>
      <c r="DR50" s="99">
        <v>4</v>
      </c>
      <c r="DS50" s="99">
        <v>6</v>
      </c>
      <c r="DT50" s="99">
        <v>6</v>
      </c>
      <c r="DU50" s="99">
        <v>9</v>
      </c>
      <c r="DV50" s="106">
        <v>0</v>
      </c>
      <c r="DW50" s="94">
        <v>5</v>
      </c>
      <c r="DX50" s="94">
        <v>1</v>
      </c>
      <c r="DY50" s="130">
        <v>3</v>
      </c>
      <c r="DZ50" s="131">
        <v>7</v>
      </c>
      <c r="EA50" s="97">
        <f>+'[1]2014'!I48</f>
        <v>6</v>
      </c>
      <c r="EB50" s="97">
        <f>+'[1]2015'!I48</f>
        <v>6</v>
      </c>
      <c r="EC50" s="97">
        <v>3</v>
      </c>
      <c r="ED50" s="97">
        <v>5</v>
      </c>
      <c r="EE50" s="103">
        <v>6</v>
      </c>
      <c r="EF50" s="99">
        <v>12</v>
      </c>
      <c r="EG50" s="99">
        <v>21</v>
      </c>
      <c r="EH50" s="99">
        <v>22</v>
      </c>
      <c r="EI50" s="99">
        <v>17</v>
      </c>
      <c r="EJ50" s="99">
        <v>19</v>
      </c>
      <c r="EK50" s="99">
        <v>19</v>
      </c>
      <c r="EL50" s="99">
        <v>11</v>
      </c>
      <c r="EM50" s="99">
        <v>11</v>
      </c>
      <c r="EN50" s="99">
        <v>7</v>
      </c>
      <c r="EO50" s="106">
        <v>9</v>
      </c>
      <c r="EP50" s="94">
        <v>2</v>
      </c>
      <c r="EQ50" s="94">
        <v>5</v>
      </c>
      <c r="ER50" s="130">
        <v>10</v>
      </c>
      <c r="ES50" s="131">
        <v>10</v>
      </c>
      <c r="ET50" s="97">
        <f>+'[1]2014'!J48</f>
        <v>11</v>
      </c>
      <c r="EU50" s="97">
        <f>+'[1]2015'!J48</f>
        <v>17</v>
      </c>
      <c r="EV50" s="97">
        <v>9</v>
      </c>
      <c r="EW50" s="97">
        <v>19</v>
      </c>
      <c r="EX50" s="103">
        <v>8</v>
      </c>
      <c r="EY50" s="99">
        <v>10</v>
      </c>
      <c r="EZ50" s="99">
        <v>11</v>
      </c>
      <c r="FA50" s="99">
        <v>10</v>
      </c>
      <c r="FB50" s="99">
        <v>6</v>
      </c>
      <c r="FC50" s="99">
        <v>13</v>
      </c>
      <c r="FD50" s="99">
        <v>10</v>
      </c>
      <c r="FE50" s="99">
        <v>17</v>
      </c>
      <c r="FF50" s="99">
        <v>14</v>
      </c>
      <c r="FG50" s="99">
        <v>15</v>
      </c>
      <c r="FH50" s="106">
        <v>8</v>
      </c>
      <c r="FI50" s="94">
        <v>8</v>
      </c>
      <c r="FJ50" s="94">
        <v>11</v>
      </c>
      <c r="FK50" s="130">
        <v>15</v>
      </c>
      <c r="FL50" s="131">
        <v>6</v>
      </c>
      <c r="FM50" s="97">
        <f>+'[1]2014'!K48</f>
        <v>5</v>
      </c>
      <c r="FN50" s="97">
        <f>+'[1]2015'!K48</f>
        <v>19</v>
      </c>
      <c r="FO50" s="97">
        <v>15</v>
      </c>
      <c r="FP50" s="97">
        <v>14</v>
      </c>
      <c r="FQ50" s="97">
        <v>9</v>
      </c>
      <c r="FR50" s="99">
        <v>12</v>
      </c>
      <c r="FS50" s="99">
        <v>38</v>
      </c>
      <c r="FT50" s="99">
        <v>41</v>
      </c>
      <c r="FU50" s="99">
        <v>9</v>
      </c>
      <c r="FV50" s="99">
        <v>33</v>
      </c>
      <c r="FW50" s="99">
        <v>5</v>
      </c>
      <c r="FX50" s="99">
        <v>5</v>
      </c>
      <c r="FY50" s="99">
        <v>12</v>
      </c>
      <c r="FZ50" s="99">
        <v>13</v>
      </c>
      <c r="GA50" s="106">
        <v>5</v>
      </c>
      <c r="GB50" s="94">
        <v>5</v>
      </c>
      <c r="GC50" s="94">
        <v>5</v>
      </c>
      <c r="GD50" s="130">
        <v>4</v>
      </c>
      <c r="GE50" s="131">
        <v>9</v>
      </c>
      <c r="GF50" s="97">
        <f>+'[1]2014'!L48</f>
        <v>6</v>
      </c>
      <c r="GG50" s="97">
        <f>+'[1]2015'!L48</f>
        <v>27</v>
      </c>
      <c r="GH50" s="97">
        <v>8</v>
      </c>
      <c r="GI50" s="97">
        <v>25</v>
      </c>
      <c r="GJ50" s="98">
        <v>22</v>
      </c>
      <c r="GK50" s="99">
        <v>4</v>
      </c>
      <c r="GL50" s="99">
        <v>2</v>
      </c>
      <c r="GM50" s="99">
        <v>7</v>
      </c>
      <c r="GN50" s="99">
        <v>18</v>
      </c>
      <c r="GO50" s="99">
        <v>5</v>
      </c>
      <c r="GP50" s="99">
        <v>10</v>
      </c>
      <c r="GQ50" s="99">
        <v>9</v>
      </c>
      <c r="GR50" s="99">
        <v>16</v>
      </c>
      <c r="GS50" s="99">
        <v>9</v>
      </c>
      <c r="GT50" s="106">
        <v>19</v>
      </c>
      <c r="GU50" s="94">
        <v>20</v>
      </c>
      <c r="GV50" s="94">
        <v>10</v>
      </c>
      <c r="GW50" s="130">
        <v>32</v>
      </c>
      <c r="GX50" s="131">
        <v>32</v>
      </c>
      <c r="GY50" s="97">
        <f>+'[1]2014'!M48</f>
        <v>18</v>
      </c>
      <c r="GZ50" s="97">
        <f>+'[1]2015'!M48</f>
        <v>4</v>
      </c>
      <c r="HA50" s="97">
        <v>17</v>
      </c>
      <c r="HB50" s="97">
        <v>4</v>
      </c>
      <c r="HC50" s="98">
        <v>11</v>
      </c>
      <c r="HD50" s="99">
        <v>6</v>
      </c>
      <c r="HE50" s="99">
        <v>11</v>
      </c>
      <c r="HF50" s="99">
        <v>5</v>
      </c>
      <c r="HG50" s="99">
        <v>9</v>
      </c>
      <c r="HH50" s="99">
        <v>3</v>
      </c>
      <c r="HI50" s="99">
        <v>2</v>
      </c>
      <c r="HJ50" s="99">
        <v>4</v>
      </c>
      <c r="HK50" s="99">
        <v>6</v>
      </c>
      <c r="HL50" s="99">
        <v>8</v>
      </c>
      <c r="HM50" s="106">
        <v>5</v>
      </c>
      <c r="HN50" s="94">
        <v>5</v>
      </c>
      <c r="HO50" s="94">
        <v>4</v>
      </c>
      <c r="HP50" s="130">
        <v>15</v>
      </c>
      <c r="HQ50" s="131">
        <v>14</v>
      </c>
      <c r="HR50" s="97">
        <f>+'[1]2014'!N48</f>
        <v>14</v>
      </c>
      <c r="HS50" s="97">
        <f>+'[1]2015'!N48</f>
        <v>11</v>
      </c>
      <c r="HT50" s="97">
        <v>11</v>
      </c>
      <c r="HU50" s="97">
        <v>6</v>
      </c>
      <c r="HV50" s="105">
        <v>10</v>
      </c>
      <c r="HW50" s="99">
        <v>11</v>
      </c>
      <c r="HX50" s="99">
        <v>20</v>
      </c>
      <c r="HY50" s="99">
        <v>20</v>
      </c>
      <c r="HZ50" s="99">
        <v>8</v>
      </c>
      <c r="IA50" s="99">
        <v>19</v>
      </c>
      <c r="IB50" s="99">
        <v>7</v>
      </c>
      <c r="IC50" s="99">
        <v>5</v>
      </c>
      <c r="ID50" s="99">
        <v>10</v>
      </c>
      <c r="IE50" s="99">
        <v>7</v>
      </c>
      <c r="IF50" s="106">
        <v>6</v>
      </c>
      <c r="IG50" s="94">
        <v>10</v>
      </c>
      <c r="IH50" s="94">
        <v>11</v>
      </c>
      <c r="II50" s="130">
        <v>11</v>
      </c>
      <c r="IJ50" s="131">
        <v>11</v>
      </c>
      <c r="IK50" s="97">
        <f>+'[1]2014'!O48</f>
        <v>12</v>
      </c>
      <c r="IL50" s="97">
        <f>+'[1]2015'!O48</f>
        <v>13</v>
      </c>
      <c r="IM50" s="97">
        <v>18</v>
      </c>
      <c r="IN50" s="97">
        <v>12</v>
      </c>
      <c r="IO50" s="98">
        <v>8</v>
      </c>
      <c r="IP50" s="99">
        <v>254</v>
      </c>
      <c r="IQ50" s="99">
        <v>257</v>
      </c>
      <c r="IR50" s="99">
        <v>192</v>
      </c>
      <c r="IS50" s="99">
        <v>256</v>
      </c>
      <c r="IT50" s="99">
        <v>229</v>
      </c>
      <c r="IU50" s="99">
        <f>165+17</f>
        <v>182</v>
      </c>
      <c r="IV50" s="99">
        <v>261</v>
      </c>
      <c r="IW50" s="99">
        <v>221</v>
      </c>
      <c r="IX50" s="99">
        <v>192</v>
      </c>
      <c r="IY50" s="106">
        <v>191</v>
      </c>
      <c r="IZ50" s="94">
        <v>198</v>
      </c>
      <c r="JA50" s="94">
        <v>218</v>
      </c>
      <c r="JB50" s="130">
        <v>221</v>
      </c>
      <c r="JC50" s="131">
        <v>196</v>
      </c>
      <c r="JD50" s="97">
        <f>+'[1]2014'!P48</f>
        <v>203</v>
      </c>
      <c r="JE50" s="97">
        <f>+'[1]2015'!P48</f>
        <v>213</v>
      </c>
      <c r="JF50" s="97">
        <v>247</v>
      </c>
      <c r="JG50" s="97">
        <v>230</v>
      </c>
      <c r="JH50" s="98">
        <v>167</v>
      </c>
      <c r="JI50" s="99">
        <v>185</v>
      </c>
      <c r="JJ50" s="99">
        <v>233</v>
      </c>
      <c r="JK50" s="99">
        <v>264</v>
      </c>
      <c r="JL50" s="99">
        <v>245</v>
      </c>
      <c r="JM50" s="99">
        <v>221</v>
      </c>
      <c r="JN50" s="99">
        <v>181</v>
      </c>
      <c r="JO50" s="99">
        <v>167</v>
      </c>
      <c r="JP50" s="99">
        <v>186</v>
      </c>
      <c r="JQ50" s="99">
        <v>202</v>
      </c>
      <c r="JR50" s="106">
        <v>254</v>
      </c>
      <c r="JS50" s="94">
        <v>204</v>
      </c>
      <c r="JT50" s="94">
        <v>221</v>
      </c>
      <c r="JU50" s="130">
        <v>194</v>
      </c>
      <c r="JV50" s="131">
        <v>203</v>
      </c>
      <c r="JW50" s="107">
        <f>+'[1]2014'!Q48</f>
        <v>191</v>
      </c>
      <c r="JX50" s="107">
        <f>+'[1]2015'!Q48</f>
        <v>185</v>
      </c>
      <c r="JY50" s="107">
        <v>251</v>
      </c>
      <c r="JZ50" s="2">
        <v>259</v>
      </c>
      <c r="KA50" s="56">
        <v>200</v>
      </c>
    </row>
    <row r="51" spans="1:287" s="216" customFormat="1" ht="18.75" customHeight="1" x14ac:dyDescent="0.2">
      <c r="A51" s="180" t="s">
        <v>66</v>
      </c>
      <c r="B51" s="210" t="s">
        <v>18</v>
      </c>
      <c r="C51" s="41">
        <f>613/28202*1000</f>
        <v>21.736047088858946</v>
      </c>
      <c r="D51" s="41">
        <f>701/28848*1000</f>
        <v>24.299778147531889</v>
      </c>
      <c r="E51" s="41">
        <f>651/30273*1000</f>
        <v>21.504310771975028</v>
      </c>
      <c r="F51" s="41">
        <f>649/31296*1000</f>
        <v>20.73747443762781</v>
      </c>
      <c r="G51" s="41">
        <f>629/31711*1000</f>
        <v>19.835388351045378</v>
      </c>
      <c r="H51" s="41">
        <f>1000*H50/32198</f>
        <v>15.404683520715572</v>
      </c>
      <c r="I51" s="41">
        <v>16</v>
      </c>
      <c r="J51" s="41">
        <v>16</v>
      </c>
      <c r="K51" s="41">
        <v>14.6630009164376</v>
      </c>
      <c r="L51" s="41">
        <v>15.4</v>
      </c>
      <c r="M51" s="211">
        <v>13</v>
      </c>
      <c r="N51" s="211">
        <v>14</v>
      </c>
      <c r="O51" s="212">
        <v>14.5</v>
      </c>
      <c r="P51" s="123">
        <v>13.7</v>
      </c>
      <c r="Q51" s="123">
        <f>+'[1]2014'!R49</f>
        <v>12.7</v>
      </c>
      <c r="R51" s="44">
        <v>13.5</v>
      </c>
      <c r="S51" s="44">
        <v>13.5</v>
      </c>
      <c r="T51" s="123">
        <v>14.85148514851485</v>
      </c>
      <c r="U51" s="213">
        <v>115.90369008653545</v>
      </c>
      <c r="V51" s="214">
        <v>19</v>
      </c>
      <c r="W51" s="214">
        <v>16</v>
      </c>
      <c r="X51" s="214">
        <v>7</v>
      </c>
      <c r="Y51" s="214">
        <v>7</v>
      </c>
      <c r="Z51" s="214">
        <v>13</v>
      </c>
      <c r="AA51" s="214">
        <f>30*1000/2178</f>
        <v>13.774104683195592</v>
      </c>
      <c r="AB51" s="214">
        <v>14</v>
      </c>
      <c r="AC51" s="49">
        <v>13.949433304272</v>
      </c>
      <c r="AD51" s="49">
        <v>9.36663693131133</v>
      </c>
      <c r="AE51" s="49">
        <v>14.8</v>
      </c>
      <c r="AF51" s="50">
        <v>11</v>
      </c>
      <c r="AG51" s="215">
        <v>18</v>
      </c>
      <c r="AH51" s="215">
        <v>11.4</v>
      </c>
      <c r="AI51" s="215">
        <v>7.2</v>
      </c>
      <c r="AJ51" s="53">
        <f>+'[1]2014'!D49</f>
        <v>7.9298831385642732</v>
      </c>
      <c r="AK51" s="53">
        <v>7.0951585976627696</v>
      </c>
      <c r="AL51" s="81">
        <v>8.5331166192604631</v>
      </c>
      <c r="AM51" s="81">
        <v>11.641910879164994</v>
      </c>
      <c r="AN51" s="213">
        <v>89.21330089213302</v>
      </c>
      <c r="AO51" s="214">
        <v>7</v>
      </c>
      <c r="AP51" s="214">
        <v>20</v>
      </c>
      <c r="AQ51" s="214">
        <v>13</v>
      </c>
      <c r="AR51" s="214">
        <v>10</v>
      </c>
      <c r="AS51" s="214">
        <v>8</v>
      </c>
      <c r="AT51" s="214">
        <f>7*1000/941</f>
        <v>7.4388947927736453</v>
      </c>
      <c r="AU51" s="214">
        <v>4.44938820912125</v>
      </c>
      <c r="AV51" s="49">
        <v>7.0011668611435196</v>
      </c>
      <c r="AW51" s="49">
        <v>8.2742316784870003</v>
      </c>
      <c r="AX51" s="49">
        <v>8.1999999999999993</v>
      </c>
      <c r="AY51" s="50">
        <v>1</v>
      </c>
      <c r="AZ51" s="50">
        <v>8.1999999999999993</v>
      </c>
      <c r="BA51" s="50">
        <v>11.9</v>
      </c>
      <c r="BB51" s="50">
        <v>4.7</v>
      </c>
      <c r="BC51" s="92">
        <f>+'[1]2014'!E49</f>
        <v>6.9524913093858629</v>
      </c>
      <c r="BD51" s="92">
        <f>+'[1]2015'!E49</f>
        <v>10.428736964078794</v>
      </c>
      <c r="BE51" s="93">
        <v>26.225769669327253</v>
      </c>
      <c r="BF51" s="216">
        <v>11.135857461024498</v>
      </c>
      <c r="BG51" s="213">
        <v>130.15184381778741</v>
      </c>
      <c r="BH51" s="214">
        <v>7</v>
      </c>
      <c r="BI51" s="214">
        <v>3</v>
      </c>
      <c r="BJ51" s="214">
        <v>15</v>
      </c>
      <c r="BK51" s="214">
        <v>9</v>
      </c>
      <c r="BL51" s="214">
        <v>9</v>
      </c>
      <c r="BM51" s="214">
        <f>13*1000/1512</f>
        <v>8.5978835978835981</v>
      </c>
      <c r="BN51" s="214">
        <v>8</v>
      </c>
      <c r="BO51" s="49">
        <v>9.3574547723019297</v>
      </c>
      <c r="BP51" s="49">
        <v>10.786802030456901</v>
      </c>
      <c r="BQ51" s="217">
        <v>12.8</v>
      </c>
      <c r="BR51" s="70">
        <v>10</v>
      </c>
      <c r="BS51" s="70">
        <v>6.7</v>
      </c>
      <c r="BT51" s="85">
        <v>7.9</v>
      </c>
      <c r="BU51" s="86">
        <v>12.5</v>
      </c>
      <c r="BV51" s="66">
        <f>+'[1]2014'!F49</f>
        <v>13.649851632047477</v>
      </c>
      <c r="BW51" s="66">
        <f>+'[1]2015'!F49</f>
        <v>10.682492581602373</v>
      </c>
      <c r="BX51" s="66">
        <v>12.621916236374068</v>
      </c>
      <c r="BY51" s="66">
        <v>13.706453455168475</v>
      </c>
      <c r="BZ51" s="98">
        <v>145.47413793103448</v>
      </c>
      <c r="CA51" s="218">
        <v>13</v>
      </c>
      <c r="CB51" s="218">
        <v>10</v>
      </c>
      <c r="CC51" s="218">
        <v>8</v>
      </c>
      <c r="CD51" s="218">
        <v>4</v>
      </c>
      <c r="CE51" s="218">
        <v>6</v>
      </c>
      <c r="CF51" s="218">
        <f>1000/1092</f>
        <v>0.91575091575091572</v>
      </c>
      <c r="CG51" s="218">
        <v>3</v>
      </c>
      <c r="CH51" s="77">
        <v>4.4883303411131061</v>
      </c>
      <c r="CI51" s="77">
        <v>3.5366931918656053</v>
      </c>
      <c r="CJ51" s="74">
        <v>5.2</v>
      </c>
      <c r="CK51" s="70">
        <v>5</v>
      </c>
      <c r="CL51" s="70">
        <v>4.3</v>
      </c>
      <c r="CM51" s="85">
        <v>5.0999999999999996</v>
      </c>
      <c r="CN51" s="86">
        <v>7.6</v>
      </c>
      <c r="CO51" s="66">
        <f>+'[1]2014'!G49</f>
        <v>3.3167495854063018</v>
      </c>
      <c r="CP51" s="66">
        <f>+'[1]2015'!G49</f>
        <v>4.1459369817578775</v>
      </c>
      <c r="CQ51" s="66">
        <v>8.291873963515755</v>
      </c>
      <c r="CR51" s="66">
        <v>4.9301561216105174</v>
      </c>
      <c r="CS51" s="101">
        <v>41.390728476821195</v>
      </c>
      <c r="CT51" s="218">
        <v>30</v>
      </c>
      <c r="CU51" s="218">
        <v>16</v>
      </c>
      <c r="CV51" s="218">
        <v>16</v>
      </c>
      <c r="CW51" s="218">
        <v>16</v>
      </c>
      <c r="CX51" s="218">
        <v>13</v>
      </c>
      <c r="CY51" s="218">
        <f>25*1000/1392</f>
        <v>17.959770114942529</v>
      </c>
      <c r="CZ51" s="218">
        <v>22</v>
      </c>
      <c r="DA51" s="77">
        <v>20.491803278688522</v>
      </c>
      <c r="DB51" s="77">
        <v>11.683848797250858</v>
      </c>
      <c r="DC51" s="74">
        <v>10.4</v>
      </c>
      <c r="DD51" s="70">
        <v>11</v>
      </c>
      <c r="DE51" s="70">
        <v>5.7</v>
      </c>
      <c r="DF51" s="85">
        <v>15</v>
      </c>
      <c r="DG51" s="86">
        <v>14.4</v>
      </c>
      <c r="DH51" s="66">
        <f>+'[1]2014'!H49</f>
        <v>6.5645514223194743</v>
      </c>
      <c r="DI51" s="66">
        <f>+'[1]2015'!H49</f>
        <v>12.399708242159008</v>
      </c>
      <c r="DJ51" s="66">
        <v>7.2150072150072146</v>
      </c>
      <c r="DK51" s="66">
        <v>7.7628793225123509</v>
      </c>
      <c r="DL51" s="103">
        <v>8.4666836000338659</v>
      </c>
      <c r="DM51" s="218">
        <v>3</v>
      </c>
      <c r="DN51" s="218">
        <v>15</v>
      </c>
      <c r="DO51" s="218">
        <v>8</v>
      </c>
      <c r="DP51" s="218">
        <v>11</v>
      </c>
      <c r="DQ51" s="218">
        <v>12</v>
      </c>
      <c r="DR51" s="218">
        <f>4*1000/1022</f>
        <v>3.9138943248532287</v>
      </c>
      <c r="DS51" s="218">
        <v>6</v>
      </c>
      <c r="DT51" s="77">
        <v>5.836575875486381</v>
      </c>
      <c r="DU51" s="77">
        <v>9.0180360721442892</v>
      </c>
      <c r="DV51" s="74">
        <v>0</v>
      </c>
      <c r="DW51" s="70">
        <v>5</v>
      </c>
      <c r="DX51" s="70">
        <v>1</v>
      </c>
      <c r="DY51" s="85">
        <v>2.9</v>
      </c>
      <c r="DZ51" s="86">
        <v>6.6</v>
      </c>
      <c r="EA51" s="66">
        <f>+'[1]2014'!I49</f>
        <v>5.6710775047258979</v>
      </c>
      <c r="EB51" s="66">
        <f>+'[1]2015'!I49</f>
        <v>5.6710775047258979</v>
      </c>
      <c r="EC51" s="66">
        <v>2.8544243577545196</v>
      </c>
      <c r="ED51" s="66">
        <v>4.6992481203007515</v>
      </c>
      <c r="EE51" s="103">
        <v>42.25352112676056</v>
      </c>
      <c r="EF51" s="218">
        <v>10</v>
      </c>
      <c r="EG51" s="218">
        <v>18</v>
      </c>
      <c r="EH51" s="218">
        <v>19</v>
      </c>
      <c r="EI51" s="218">
        <v>14</v>
      </c>
      <c r="EJ51" s="218">
        <v>17</v>
      </c>
      <c r="EK51" s="218">
        <f>19*1000/1124</f>
        <v>16.90391459074733</v>
      </c>
      <c r="EL51" s="218">
        <v>8</v>
      </c>
      <c r="EM51" s="77">
        <v>9.0684253915910968</v>
      </c>
      <c r="EN51" s="77">
        <v>6.0085836909871251</v>
      </c>
      <c r="EO51" s="74">
        <v>7.6</v>
      </c>
      <c r="EP51" s="70">
        <v>2</v>
      </c>
      <c r="EQ51" s="70">
        <v>3.9</v>
      </c>
      <c r="ER51" s="85">
        <v>7.8</v>
      </c>
      <c r="ES51" s="86">
        <v>7.9</v>
      </c>
      <c r="ET51" s="66">
        <f>+'[1]2014'!J49</f>
        <v>8.7370929308975374</v>
      </c>
      <c r="EU51" s="66">
        <f>+'[1]2015'!J49</f>
        <v>13.502779984114376</v>
      </c>
      <c r="EV51" s="66">
        <v>7.0367474589523065</v>
      </c>
      <c r="EW51" s="66">
        <v>14.210919970082275</v>
      </c>
      <c r="EX51" s="103">
        <v>73.868882733148652</v>
      </c>
      <c r="EY51" s="218">
        <v>14</v>
      </c>
      <c r="EZ51" s="218">
        <v>15</v>
      </c>
      <c r="FA51" s="218">
        <v>13</v>
      </c>
      <c r="FB51" s="218">
        <v>8</v>
      </c>
      <c r="FC51" s="218">
        <v>17</v>
      </c>
      <c r="FD51" s="218">
        <f>10*1000/769</f>
        <v>13.003901170351105</v>
      </c>
      <c r="FE51" s="218">
        <v>20</v>
      </c>
      <c r="FF51" s="77">
        <v>18.691588785046729</v>
      </c>
      <c r="FG51" s="77">
        <v>20.080321285140563</v>
      </c>
      <c r="FH51" s="74">
        <v>10.6</v>
      </c>
      <c r="FI51" s="70">
        <v>10</v>
      </c>
      <c r="FJ51" s="70">
        <v>15</v>
      </c>
      <c r="FK51" s="85">
        <v>20.399999999999999</v>
      </c>
      <c r="FL51" s="86">
        <v>7.8</v>
      </c>
      <c r="FM51" s="66">
        <f>+'[1]2014'!K49</f>
        <v>6.1274509803921564</v>
      </c>
      <c r="FN51" s="66">
        <f>+'[1]2015'!K49</f>
        <v>23.284313725490197</v>
      </c>
      <c r="FO51" s="66">
        <v>17.201834862385322</v>
      </c>
      <c r="FP51" s="66">
        <v>15.837104072398189</v>
      </c>
      <c r="FQ51" s="66">
        <v>65.264684554024655</v>
      </c>
      <c r="FR51" s="218">
        <v>11</v>
      </c>
      <c r="FS51" s="218">
        <v>36</v>
      </c>
      <c r="FT51" s="218">
        <v>39</v>
      </c>
      <c r="FU51" s="218">
        <v>8</v>
      </c>
      <c r="FV51" s="218">
        <v>33</v>
      </c>
      <c r="FW51" s="218">
        <f>5*1000/1028</f>
        <v>4.863813229571984</v>
      </c>
      <c r="FX51" s="218">
        <v>5</v>
      </c>
      <c r="FY51" s="77">
        <v>12.232415902140673</v>
      </c>
      <c r="FZ51" s="77">
        <v>13.333333333333334</v>
      </c>
      <c r="GA51" s="74">
        <v>5</v>
      </c>
      <c r="GB51" s="70">
        <v>19</v>
      </c>
      <c r="GC51" s="70">
        <v>4.9000000000000004</v>
      </c>
      <c r="GD51" s="85">
        <v>3.9</v>
      </c>
      <c r="GE51" s="86">
        <v>9.1</v>
      </c>
      <c r="GF51" s="66">
        <f>+'[1]2014'!L49</f>
        <v>6.1412487205731825</v>
      </c>
      <c r="GG51" s="66">
        <f>+'[1]2015'!L49</f>
        <v>27.635619242579324</v>
      </c>
      <c r="GH51" s="66">
        <v>7.9681274900398407</v>
      </c>
      <c r="GI51" s="66">
        <v>24.727992087042534</v>
      </c>
      <c r="GJ51" s="98">
        <v>13.731119710398202</v>
      </c>
      <c r="GK51" s="218">
        <v>2</v>
      </c>
      <c r="GL51" s="218">
        <v>1</v>
      </c>
      <c r="GM51" s="218">
        <v>4</v>
      </c>
      <c r="GN51" s="218">
        <v>10</v>
      </c>
      <c r="GO51" s="218">
        <v>3</v>
      </c>
      <c r="GP51" s="218">
        <f>10*1000/1811</f>
        <v>5.5218111540585308</v>
      </c>
      <c r="GQ51" s="218">
        <v>5</v>
      </c>
      <c r="GR51" s="77">
        <v>8.4970791290493892</v>
      </c>
      <c r="GS51" s="77">
        <v>4.838709677419355</v>
      </c>
      <c r="GT51" s="74">
        <v>10.199999999999999</v>
      </c>
      <c r="GU51" s="70">
        <v>3</v>
      </c>
      <c r="GV51" s="70">
        <v>5.2</v>
      </c>
      <c r="GW51" s="85">
        <v>16.600000000000001</v>
      </c>
      <c r="GX51" s="86">
        <v>16.8</v>
      </c>
      <c r="GY51" s="66">
        <f>+'[1]2014'!M49</f>
        <v>9.5238095238095255</v>
      </c>
      <c r="GZ51" s="66">
        <f>+'[1]2015'!M49</f>
        <v>2.1164021164021167</v>
      </c>
      <c r="HA51" s="66">
        <v>8.9426617569700149</v>
      </c>
      <c r="HB51" s="66">
        <v>2.0931449502878077</v>
      </c>
      <c r="HC51" s="98">
        <v>123.3183856502242</v>
      </c>
      <c r="HD51" s="218">
        <v>6</v>
      </c>
      <c r="HE51" s="218">
        <v>11</v>
      </c>
      <c r="HF51" s="218">
        <v>5</v>
      </c>
      <c r="HG51" s="218">
        <v>9</v>
      </c>
      <c r="HH51" s="218">
        <v>3</v>
      </c>
      <c r="HI51" s="218">
        <f>2*1000/952</f>
        <v>2.1008403361344539</v>
      </c>
      <c r="HJ51" s="218">
        <v>4</v>
      </c>
      <c r="HK51" s="77">
        <v>6.5359477124183005</v>
      </c>
      <c r="HL51" s="77">
        <v>8.4477296726504747</v>
      </c>
      <c r="HM51" s="74">
        <v>5.0999999999999996</v>
      </c>
      <c r="HN51" s="70">
        <v>5</v>
      </c>
      <c r="HO51" s="70">
        <v>3.9</v>
      </c>
      <c r="HP51" s="85">
        <v>14.7</v>
      </c>
      <c r="HQ51" s="86">
        <v>13.8</v>
      </c>
      <c r="HR51" s="66">
        <f>+'[1]2014'!N49</f>
        <v>13.592233009708737</v>
      </c>
      <c r="HS51" s="66">
        <f>+'[1]2015'!N49</f>
        <v>10.679611650485437</v>
      </c>
      <c r="HT51" s="66">
        <v>10.721247563352826</v>
      </c>
      <c r="HU51" s="66">
        <v>5.825242718446602</v>
      </c>
      <c r="HV51" s="67">
        <v>97.560975609756099</v>
      </c>
      <c r="HW51" s="218">
        <v>7</v>
      </c>
      <c r="HX51" s="218">
        <v>12</v>
      </c>
      <c r="HY51" s="218">
        <v>13</v>
      </c>
      <c r="HZ51" s="218">
        <v>5</v>
      </c>
      <c r="IA51" s="218">
        <v>12</v>
      </c>
      <c r="IB51" s="218">
        <f>7*1000/1549</f>
        <v>4.5190445448676568</v>
      </c>
      <c r="IC51" s="218">
        <v>3</v>
      </c>
      <c r="ID51" s="77">
        <v>6.6269052352551352</v>
      </c>
      <c r="IE51" s="77">
        <v>4.688546550569324</v>
      </c>
      <c r="IF51" s="74">
        <v>3.9</v>
      </c>
      <c r="IG51" s="70">
        <v>6</v>
      </c>
      <c r="IH51" s="70">
        <v>6.4</v>
      </c>
      <c r="II51" s="85">
        <v>6.5</v>
      </c>
      <c r="IJ51" s="86">
        <v>7.1</v>
      </c>
      <c r="IK51" s="66">
        <f>+'[1]2014'!O49</f>
        <v>7.8380143696930116</v>
      </c>
      <c r="IL51" s="66">
        <f>+'[1]2015'!O49</f>
        <v>8.4911822338340954</v>
      </c>
      <c r="IM51" s="66">
        <v>11.320754716981131</v>
      </c>
      <c r="IN51" s="66">
        <v>7.7269800386349008</v>
      </c>
      <c r="IO51" s="98">
        <v>42.283298097251588</v>
      </c>
      <c r="IP51" s="218">
        <v>25</v>
      </c>
      <c r="IQ51" s="218">
        <v>25</v>
      </c>
      <c r="IR51" s="218">
        <v>17</v>
      </c>
      <c r="IS51" s="218">
        <v>22</v>
      </c>
      <c r="IT51" s="218">
        <v>19</v>
      </c>
      <c r="IU51" s="218">
        <f>1000*182/11688</f>
        <v>15.571526351813826</v>
      </c>
      <c r="IV51" s="218">
        <v>19</v>
      </c>
      <c r="IW51" s="77">
        <v>17.803915250140982</v>
      </c>
      <c r="IX51" s="77">
        <v>14.586340499886044</v>
      </c>
      <c r="IY51" s="74">
        <v>13.9</v>
      </c>
      <c r="IZ51" s="70">
        <v>14</v>
      </c>
      <c r="JA51" s="70">
        <v>15.2</v>
      </c>
      <c r="JB51" s="85">
        <v>15.6</v>
      </c>
      <c r="JC51" s="86">
        <v>13.4</v>
      </c>
      <c r="JD51" s="66">
        <f>+'[1]2014'!P49</f>
        <v>13.576779026217229</v>
      </c>
      <c r="JE51" s="66">
        <f>+'[1]2015'!P49</f>
        <v>14.245585874799358</v>
      </c>
      <c r="JF51" s="66">
        <v>15.928290449474432</v>
      </c>
      <c r="JG51" s="66">
        <v>14.449051388365373</v>
      </c>
      <c r="JH51" s="98">
        <v>1634.050880626223</v>
      </c>
      <c r="JI51" s="218">
        <v>51</v>
      </c>
      <c r="JJ51" s="218">
        <v>63</v>
      </c>
      <c r="JK51" s="218">
        <v>66</v>
      </c>
      <c r="JL51" s="218">
        <v>58</v>
      </c>
      <c r="JM51" s="218">
        <v>47</v>
      </c>
      <c r="JN51" s="218">
        <f>181*1000/5140</f>
        <v>35.21400778210117</v>
      </c>
      <c r="JO51" s="218">
        <v>20</v>
      </c>
      <c r="JP51" s="77">
        <v>30.014523156365986</v>
      </c>
      <c r="JQ51" s="218">
        <v>27.256780461476186</v>
      </c>
      <c r="JR51" s="74">
        <v>30.6</v>
      </c>
      <c r="JS51" s="70">
        <v>22</v>
      </c>
      <c r="JT51" s="70">
        <v>23.3</v>
      </c>
      <c r="JU51" s="85">
        <v>19.8</v>
      </c>
      <c r="JV51" s="86">
        <v>19.7</v>
      </c>
      <c r="JW51" s="78">
        <f>+'[1]2014'!Q49</f>
        <v>18.0683000662189</v>
      </c>
      <c r="JX51" s="78">
        <f>+'[1]2015'!Q49</f>
        <v>17.500709488222498</v>
      </c>
      <c r="JY51" s="78">
        <v>22.690291086602784</v>
      </c>
      <c r="JZ51" s="219">
        <v>22.416479141422883</v>
      </c>
      <c r="KA51" s="213">
        <v>1243.7810945273632</v>
      </c>
    </row>
    <row r="52" spans="1:287" ht="18.75" customHeight="1" x14ac:dyDescent="0.2">
      <c r="A52" s="171" t="s">
        <v>67</v>
      </c>
      <c r="B52" s="40" t="s">
        <v>55</v>
      </c>
      <c r="C52" s="79">
        <v>1031.5108</v>
      </c>
      <c r="D52" s="79">
        <v>1818.4637</v>
      </c>
      <c r="E52" s="79">
        <v>2602.6835000000001</v>
      </c>
      <c r="F52" s="79">
        <v>1457.7885000000001</v>
      </c>
      <c r="G52" s="79">
        <v>1855.9929</v>
      </c>
      <c r="H52" s="79">
        <v>2074.7071000000001</v>
      </c>
      <c r="I52" s="79">
        <v>2646.4621000000002</v>
      </c>
      <c r="J52" s="79">
        <v>4343.5128000000004</v>
      </c>
      <c r="K52" s="79">
        <v>6989.7089550000001</v>
      </c>
      <c r="L52" s="79">
        <v>7164.2</v>
      </c>
      <c r="M52" s="55">
        <v>8713.2999999999993</v>
      </c>
      <c r="N52" s="55">
        <v>3329.4</v>
      </c>
      <c r="O52" s="220">
        <v>19385.3</v>
      </c>
      <c r="P52" s="123">
        <v>34393.599999999999</v>
      </c>
      <c r="Q52" s="123">
        <f>+'[1]2014'!R50</f>
        <v>30778.399999999998</v>
      </c>
      <c r="R52" s="44">
        <v>30699.4</v>
      </c>
      <c r="S52" s="44">
        <v>10960.2</v>
      </c>
      <c r="T52" s="44">
        <v>24516</v>
      </c>
      <c r="U52" s="46">
        <v>9180.9000000000015</v>
      </c>
      <c r="V52" s="127">
        <v>25268.3</v>
      </c>
      <c r="W52" s="127">
        <v>30991.599999999999</v>
      </c>
      <c r="X52" s="127">
        <v>29730.6</v>
      </c>
      <c r="Y52" s="127">
        <v>11554.4</v>
      </c>
      <c r="Z52" s="127">
        <v>13434.3</v>
      </c>
      <c r="AA52" s="84">
        <v>20282.900000000001</v>
      </c>
      <c r="AB52" s="127">
        <v>26637</v>
      </c>
      <c r="AC52" s="127">
        <v>116061.8</v>
      </c>
      <c r="AD52" s="127">
        <v>223674.52799999999</v>
      </c>
      <c r="AE52" s="84">
        <v>248.3</v>
      </c>
      <c r="AF52" s="92">
        <v>206.3</v>
      </c>
      <c r="AG52" s="53">
        <v>546</v>
      </c>
      <c r="AH52" s="53">
        <v>100.2</v>
      </c>
      <c r="AI52" s="53">
        <v>100.2</v>
      </c>
      <c r="AJ52" s="53">
        <f>+'[1]2014'!D50</f>
        <v>1656</v>
      </c>
      <c r="AK52" s="53">
        <v>1796.4</v>
      </c>
      <c r="AL52" s="81">
        <v>1996.2</v>
      </c>
      <c r="AM52" s="81">
        <v>59.3</v>
      </c>
      <c r="AN52" s="56">
        <v>63.8</v>
      </c>
      <c r="AO52" s="127">
        <v>12619</v>
      </c>
      <c r="AP52" s="127">
        <v>15600.3</v>
      </c>
      <c r="AQ52" s="127">
        <v>11752.1</v>
      </c>
      <c r="AR52" s="127">
        <v>7896</v>
      </c>
      <c r="AS52" s="127">
        <v>9546.2000000000007</v>
      </c>
      <c r="AT52" s="84">
        <v>11902.5</v>
      </c>
      <c r="AU52" s="127">
        <v>9556.2999999999993</v>
      </c>
      <c r="AV52" s="127">
        <v>37771.9</v>
      </c>
      <c r="AW52" s="127">
        <v>68351.331000000006</v>
      </c>
      <c r="AX52" s="84">
        <v>66.7</v>
      </c>
      <c r="AY52" s="92">
        <v>75.5</v>
      </c>
      <c r="AZ52" s="202">
        <v>46.2</v>
      </c>
      <c r="BA52" s="50">
        <v>57.5</v>
      </c>
      <c r="BB52" s="202">
        <v>57.5</v>
      </c>
      <c r="BC52" s="92">
        <f>+'[1]2014'!E50</f>
        <v>960.1</v>
      </c>
      <c r="BD52" s="92">
        <f>+'[1]2015'!E50</f>
        <v>1117.9000000000001</v>
      </c>
      <c r="BE52" s="93">
        <v>1192.0999999999999</v>
      </c>
      <c r="BF52" s="2">
        <v>35.5</v>
      </c>
      <c r="BG52" s="56">
        <v>74.8</v>
      </c>
      <c r="BH52" s="127">
        <v>44937.5</v>
      </c>
      <c r="BI52" s="127">
        <v>61922.400000000001</v>
      </c>
      <c r="BJ52" s="127">
        <v>62004.7</v>
      </c>
      <c r="BK52" s="127">
        <v>26051.599999999999</v>
      </c>
      <c r="BL52" s="127">
        <v>12462.4</v>
      </c>
      <c r="BM52" s="221">
        <v>13947</v>
      </c>
      <c r="BN52" s="221">
        <v>11525.5</v>
      </c>
      <c r="BO52" s="221">
        <v>222922</v>
      </c>
      <c r="BP52" s="84">
        <v>349274.90100000001</v>
      </c>
      <c r="BQ52" s="222">
        <v>303.39999999999998</v>
      </c>
      <c r="BR52" s="126">
        <v>237.5</v>
      </c>
      <c r="BS52" s="223">
        <v>236</v>
      </c>
      <c r="BT52" s="224">
        <v>165.3</v>
      </c>
      <c r="BU52" s="225">
        <v>165.3</v>
      </c>
      <c r="BV52" s="66">
        <f>+'[1]2014'!F50</f>
        <v>1254.8</v>
      </c>
      <c r="BW52" s="66">
        <f>+'[1]2015'!F50</f>
        <v>1237.0999999999999</v>
      </c>
      <c r="BX52" s="66">
        <v>1453.1</v>
      </c>
      <c r="BY52" s="66">
        <v>166.3</v>
      </c>
      <c r="BZ52" s="98">
        <v>310</v>
      </c>
      <c r="CA52" s="75">
        <v>8709.1</v>
      </c>
      <c r="CB52" s="75">
        <v>13640.9</v>
      </c>
      <c r="CC52" s="75">
        <v>12397.3</v>
      </c>
      <c r="CD52" s="75">
        <v>10433.4</v>
      </c>
      <c r="CE52" s="75">
        <v>11257.2</v>
      </c>
      <c r="CF52" s="226">
        <v>11645.1</v>
      </c>
      <c r="CG52" s="226">
        <v>11400.7</v>
      </c>
      <c r="CH52" s="226">
        <v>23713.200000000001</v>
      </c>
      <c r="CI52" s="83">
        <v>42741.04</v>
      </c>
      <c r="CJ52" s="76">
        <v>44.6</v>
      </c>
      <c r="CK52" s="126">
        <v>59.8</v>
      </c>
      <c r="CL52" s="222">
        <v>41.5</v>
      </c>
      <c r="CM52" s="224">
        <v>85.9</v>
      </c>
      <c r="CN52" s="225">
        <v>85.9</v>
      </c>
      <c r="CO52" s="66">
        <f>+'[1]2014'!G50</f>
        <v>1104.5</v>
      </c>
      <c r="CP52" s="66">
        <f>+'[1]2015'!G50</f>
        <v>1105.7</v>
      </c>
      <c r="CQ52" s="66">
        <v>1212.7</v>
      </c>
      <c r="CR52" s="66">
        <v>42.8</v>
      </c>
      <c r="CS52" s="101">
        <v>42.1</v>
      </c>
      <c r="CT52" s="75">
        <v>43236.3</v>
      </c>
      <c r="CU52" s="75">
        <v>50142.7</v>
      </c>
      <c r="CV52" s="75">
        <v>46693.5</v>
      </c>
      <c r="CW52" s="75">
        <v>12373.7</v>
      </c>
      <c r="CX52" s="75">
        <v>14607.7</v>
      </c>
      <c r="CY52" s="226">
        <v>16774.099999999999</v>
      </c>
      <c r="CZ52" s="226">
        <v>15163</v>
      </c>
      <c r="DA52" s="226">
        <v>62290</v>
      </c>
      <c r="DB52" s="83">
        <v>92972.168000000005</v>
      </c>
      <c r="DC52" s="76">
        <v>103.4</v>
      </c>
      <c r="DD52" s="126">
        <v>99.5</v>
      </c>
      <c r="DE52" s="223">
        <v>61.6</v>
      </c>
      <c r="DF52" s="224">
        <v>60</v>
      </c>
      <c r="DG52" s="225">
        <v>60</v>
      </c>
      <c r="DH52" s="66">
        <f>+'[1]2014'!H50</f>
        <v>1538.5</v>
      </c>
      <c r="DI52" s="66">
        <f>+'[1]2015'!H50</f>
        <v>1524.2</v>
      </c>
      <c r="DJ52" s="66">
        <v>1769.5</v>
      </c>
      <c r="DK52" s="66">
        <v>64.400000000000006</v>
      </c>
      <c r="DL52" s="103">
        <v>64.2</v>
      </c>
      <c r="DM52" s="75">
        <v>15103.4</v>
      </c>
      <c r="DN52" s="75">
        <v>16340.4</v>
      </c>
      <c r="DO52" s="75">
        <v>13908.8</v>
      </c>
      <c r="DP52" s="75">
        <v>10716.8</v>
      </c>
      <c r="DQ52" s="75">
        <v>10578.6</v>
      </c>
      <c r="DR52" s="226">
        <v>16852.2</v>
      </c>
      <c r="DS52" s="226">
        <v>11324.2</v>
      </c>
      <c r="DT52" s="226">
        <v>34403.1</v>
      </c>
      <c r="DU52" s="83">
        <v>52907.004000000001</v>
      </c>
      <c r="DV52" s="76">
        <v>69.099999999999994</v>
      </c>
      <c r="DW52" s="126">
        <v>87.9</v>
      </c>
      <c r="DX52" s="223">
        <v>71</v>
      </c>
      <c r="DY52" s="224">
        <v>100.8</v>
      </c>
      <c r="DZ52" s="225">
        <v>100.8</v>
      </c>
      <c r="EA52" s="66">
        <f>+'[1]2014'!I50</f>
        <v>1099.7</v>
      </c>
      <c r="EB52" s="66">
        <f>+'[1]2015'!I50</f>
        <v>1062.9000000000001</v>
      </c>
      <c r="EC52" s="66">
        <v>1208.5</v>
      </c>
      <c r="ED52" s="66">
        <v>73.7</v>
      </c>
      <c r="EE52" s="103">
        <v>73.3</v>
      </c>
      <c r="EF52" s="75">
        <v>23519.7</v>
      </c>
      <c r="EG52" s="75">
        <v>36559.300000000003</v>
      </c>
      <c r="EH52" s="75">
        <v>30644.400000000001</v>
      </c>
      <c r="EI52" s="75">
        <v>13462</v>
      </c>
      <c r="EJ52" s="75">
        <v>14882.7</v>
      </c>
      <c r="EK52" s="226">
        <v>13665.9</v>
      </c>
      <c r="EL52" s="226">
        <v>10277.4</v>
      </c>
      <c r="EM52" s="226">
        <v>49655.3</v>
      </c>
      <c r="EN52" s="83">
        <v>89705.667000000001</v>
      </c>
      <c r="EO52" s="76">
        <v>145.4</v>
      </c>
      <c r="EP52" s="126">
        <v>127.5</v>
      </c>
      <c r="EQ52" s="223">
        <v>110.5</v>
      </c>
      <c r="ER52" s="224">
        <v>48.8</v>
      </c>
      <c r="ES52" s="225">
        <v>48.8</v>
      </c>
      <c r="ET52" s="66">
        <f>+'[1]2014'!J50</f>
        <v>1133.9000000000001</v>
      </c>
      <c r="EU52" s="66">
        <f>+'[1]2015'!J50</f>
        <v>1126.8</v>
      </c>
      <c r="EV52" s="66">
        <v>1267.3</v>
      </c>
      <c r="EW52" s="66">
        <v>80.900000000000006</v>
      </c>
      <c r="EX52" s="103">
        <v>335.8</v>
      </c>
      <c r="EY52" s="75">
        <v>6522.5</v>
      </c>
      <c r="EZ52" s="75">
        <v>16276.4</v>
      </c>
      <c r="FA52" s="75">
        <v>13006</v>
      </c>
      <c r="FB52" s="75">
        <v>10221.799999999999</v>
      </c>
      <c r="FC52" s="75">
        <v>10050</v>
      </c>
      <c r="FD52" s="226">
        <v>12129.9</v>
      </c>
      <c r="FE52" s="226">
        <v>6341.1</v>
      </c>
      <c r="FF52" s="226">
        <v>33953.199999999997</v>
      </c>
      <c r="FG52" s="83">
        <v>55002.55</v>
      </c>
      <c r="FH52" s="76">
        <v>62</v>
      </c>
      <c r="FI52" s="126">
        <v>74.099999999999994</v>
      </c>
      <c r="FJ52" s="223">
        <v>57.1</v>
      </c>
      <c r="FK52" s="224">
        <v>80.5</v>
      </c>
      <c r="FL52" s="225">
        <v>80.5</v>
      </c>
      <c r="FM52" s="66">
        <f>+'[1]2014'!K50</f>
        <v>901.4</v>
      </c>
      <c r="FN52" s="66">
        <f>+'[1]2015'!K50</f>
        <v>1023.9</v>
      </c>
      <c r="FO52" s="66">
        <v>1071.4000000000001</v>
      </c>
      <c r="FP52" s="66">
        <v>27.9</v>
      </c>
      <c r="FQ52" s="66">
        <v>23.4</v>
      </c>
      <c r="FR52" s="75">
        <v>9812.6</v>
      </c>
      <c r="FS52" s="75">
        <v>17120</v>
      </c>
      <c r="FT52" s="75">
        <v>14206.7</v>
      </c>
      <c r="FU52" s="75">
        <v>7920</v>
      </c>
      <c r="FV52" s="75">
        <v>9513.7999999999993</v>
      </c>
      <c r="FW52" s="226">
        <v>11059.8</v>
      </c>
      <c r="FX52" s="226">
        <v>15488.8</v>
      </c>
      <c r="FY52" s="226">
        <v>38590.5</v>
      </c>
      <c r="FZ52" s="83">
        <v>76320.857000000004</v>
      </c>
      <c r="GA52" s="76">
        <v>108.4</v>
      </c>
      <c r="GB52" s="126">
        <v>82.7</v>
      </c>
      <c r="GC52" s="223">
        <v>23.6</v>
      </c>
      <c r="GD52" s="224">
        <v>26.3</v>
      </c>
      <c r="GE52" s="225">
        <v>26.3</v>
      </c>
      <c r="GF52" s="66">
        <f>+'[1]2014'!L50</f>
        <v>1173</v>
      </c>
      <c r="GG52" s="66">
        <f>+'[1]2015'!L50</f>
        <v>1071.3</v>
      </c>
      <c r="GH52" s="66">
        <v>1166.99</v>
      </c>
      <c r="GI52" s="66">
        <v>44.7</v>
      </c>
      <c r="GJ52" s="98">
        <v>46.1</v>
      </c>
      <c r="GK52" s="75">
        <v>18048.900000000001</v>
      </c>
      <c r="GL52" s="75">
        <v>34648.300000000003</v>
      </c>
      <c r="GM52" s="75">
        <v>31627</v>
      </c>
      <c r="GN52" s="75">
        <v>24999.9</v>
      </c>
      <c r="GO52" s="75">
        <v>32890.699999999997</v>
      </c>
      <c r="GP52" s="226">
        <v>45915.7</v>
      </c>
      <c r="GQ52" s="226">
        <v>49241.5</v>
      </c>
      <c r="GR52" s="226">
        <v>81441.399999999994</v>
      </c>
      <c r="GS52" s="83">
        <v>112686.21799999999</v>
      </c>
      <c r="GT52" s="76">
        <v>118</v>
      </c>
      <c r="GU52" s="126">
        <v>147</v>
      </c>
      <c r="GV52" s="223">
        <v>244.1</v>
      </c>
      <c r="GW52" s="224">
        <v>219.4</v>
      </c>
      <c r="GX52" s="225">
        <v>219.4</v>
      </c>
      <c r="GY52" s="66">
        <f>+'[1]2014'!M50</f>
        <v>1651.3</v>
      </c>
      <c r="GZ52" s="66">
        <f>+'[1]2015'!M50</f>
        <v>1482.6</v>
      </c>
      <c r="HA52" s="66">
        <v>1583.2</v>
      </c>
      <c r="HB52" s="66">
        <v>169.7</v>
      </c>
      <c r="HC52" s="98">
        <v>221.8</v>
      </c>
      <c r="HD52" s="75">
        <v>9173.9</v>
      </c>
      <c r="HE52" s="75">
        <v>18431.8</v>
      </c>
      <c r="HF52" s="75">
        <v>10746.4</v>
      </c>
      <c r="HG52" s="75">
        <v>7637.2</v>
      </c>
      <c r="HH52" s="75">
        <v>9186</v>
      </c>
      <c r="HI52" s="226">
        <v>9251.2999999999993</v>
      </c>
      <c r="HJ52" s="226">
        <v>9971.9</v>
      </c>
      <c r="HK52" s="226">
        <v>32954.400000000001</v>
      </c>
      <c r="HL52" s="83">
        <v>54781.775000000001</v>
      </c>
      <c r="HM52" s="76">
        <v>68.099999999999994</v>
      </c>
      <c r="HN52" s="126">
        <v>50.7</v>
      </c>
      <c r="HO52" s="223">
        <v>87.7</v>
      </c>
      <c r="HP52" s="224">
        <v>247.7</v>
      </c>
      <c r="HQ52" s="225">
        <v>247.7</v>
      </c>
      <c r="HR52" s="66">
        <f>+'[1]2014'!N50</f>
        <v>1260.8</v>
      </c>
      <c r="HS52" s="66">
        <f>+'[1]2015'!N50</f>
        <v>1230.2</v>
      </c>
      <c r="HT52" s="66">
        <v>1339.3</v>
      </c>
      <c r="HU52" s="66">
        <v>40.4</v>
      </c>
      <c r="HV52" s="67">
        <v>63.8</v>
      </c>
      <c r="HW52" s="75">
        <v>18328.099999999999</v>
      </c>
      <c r="HX52" s="75">
        <v>27137</v>
      </c>
      <c r="HY52" s="75">
        <v>20703.900000000001</v>
      </c>
      <c r="HZ52" s="75">
        <v>10799.1</v>
      </c>
      <c r="IA52" s="75">
        <v>12429.4</v>
      </c>
      <c r="IB52" s="226">
        <v>13616.8</v>
      </c>
      <c r="IC52" s="226">
        <v>30161.5</v>
      </c>
      <c r="ID52" s="226">
        <v>33221.9</v>
      </c>
      <c r="IE52" s="83">
        <v>66395.399999999994</v>
      </c>
      <c r="IF52" s="76">
        <v>76.900000000000006</v>
      </c>
      <c r="IG52" s="126">
        <v>56.3</v>
      </c>
      <c r="IH52" s="223">
        <v>42</v>
      </c>
      <c r="II52" s="224">
        <v>50.9</v>
      </c>
      <c r="IJ52" s="225">
        <v>50.9</v>
      </c>
      <c r="IK52" s="66">
        <f>+'[1]2014'!O50</f>
        <v>1218.0999999999999</v>
      </c>
      <c r="IL52" s="66">
        <f>+'[1]2015'!O50</f>
        <v>1201.2</v>
      </c>
      <c r="IM52" s="66">
        <v>1476.6</v>
      </c>
      <c r="IN52" s="66">
        <v>106.4</v>
      </c>
      <c r="IO52" s="98">
        <v>85.9</v>
      </c>
      <c r="IP52" s="75">
        <v>257.36399999999998</v>
      </c>
      <c r="IQ52" s="75">
        <v>840.62900000000002</v>
      </c>
      <c r="IR52" s="75">
        <v>1615.5419999999999</v>
      </c>
      <c r="IS52" s="75">
        <v>953.75099999999998</v>
      </c>
      <c r="IT52" s="75">
        <v>1357.0150000000001</v>
      </c>
      <c r="IU52" s="69">
        <v>1478.9468999999999</v>
      </c>
      <c r="IV52" s="75">
        <v>1934.8867</v>
      </c>
      <c r="IW52" s="75">
        <v>2827.4204</v>
      </c>
      <c r="IX52" s="75">
        <v>5550.4324099999994</v>
      </c>
      <c r="IY52" s="76" t="s">
        <v>68</v>
      </c>
      <c r="IZ52" s="126">
        <v>6254.8</v>
      </c>
      <c r="JA52" s="223">
        <v>517</v>
      </c>
      <c r="JB52" s="224">
        <v>459.3</v>
      </c>
      <c r="JC52" s="225">
        <v>459.3</v>
      </c>
      <c r="JD52" s="66">
        <f>+'[1]2014'!P50</f>
        <v>9568.7999999999993</v>
      </c>
      <c r="JE52" s="66">
        <f>+'[1]2015'!P50</f>
        <v>9224.6</v>
      </c>
      <c r="JF52" s="66">
        <v>11542.4</v>
      </c>
      <c r="JG52" s="66">
        <v>19091.599999999999</v>
      </c>
      <c r="JH52" s="98">
        <v>1588.8</v>
      </c>
      <c r="JI52" s="75">
        <v>538.86680000000001</v>
      </c>
      <c r="JJ52" s="75">
        <v>639.02329999999995</v>
      </c>
      <c r="JK52" s="75">
        <v>689.72</v>
      </c>
      <c r="JL52" s="75">
        <v>349.97070000000002</v>
      </c>
      <c r="JM52" s="75">
        <v>338.13830000000002</v>
      </c>
      <c r="JN52" s="226">
        <v>398.71699999999998</v>
      </c>
      <c r="JO52" s="226">
        <v>504.48649999999998</v>
      </c>
      <c r="JP52" s="226">
        <v>749.11369999999999</v>
      </c>
      <c r="JQ52" s="83">
        <v>154.46310600000001</v>
      </c>
      <c r="JR52" s="76">
        <v>1036.4000000000001</v>
      </c>
      <c r="JS52" s="126">
        <v>1208.3</v>
      </c>
      <c r="JT52" s="223">
        <v>1644.7</v>
      </c>
      <c r="JU52" s="224">
        <v>1997.4</v>
      </c>
      <c r="JV52" s="225">
        <v>1997.4</v>
      </c>
      <c r="JW52" s="78">
        <f>+'[1]2014'!Q50</f>
        <v>6257.5</v>
      </c>
      <c r="JX52" s="78">
        <f>+'[1]2015'!Q50</f>
        <v>6494.6</v>
      </c>
      <c r="JY52" s="107">
        <v>7062.8</v>
      </c>
      <c r="JZ52" s="2">
        <v>4512.3999999999996</v>
      </c>
      <c r="KA52" s="56">
        <v>6187.1</v>
      </c>
    </row>
    <row r="53" spans="1:287" ht="18.75" customHeight="1" x14ac:dyDescent="0.2">
      <c r="A53" s="171" t="s">
        <v>69</v>
      </c>
      <c r="B53" s="40" t="s">
        <v>55</v>
      </c>
      <c r="C53" s="79">
        <v>3438.8218999999999</v>
      </c>
      <c r="D53" s="79">
        <v>4198.6112000000003</v>
      </c>
      <c r="E53" s="79">
        <v>4825.4956000000002</v>
      </c>
      <c r="F53" s="79">
        <v>1411.4021</v>
      </c>
      <c r="G53" s="79">
        <v>1784.1893</v>
      </c>
      <c r="H53" s="79">
        <v>2203.9944999999998</v>
      </c>
      <c r="I53" s="79">
        <v>2706.7710000000002</v>
      </c>
      <c r="J53" s="79">
        <v>3475.3026</v>
      </c>
      <c r="K53" s="79">
        <v>5373.3766999999998</v>
      </c>
      <c r="L53" s="79">
        <v>3294.5</v>
      </c>
      <c r="M53" s="55">
        <v>4987.3999999999996</v>
      </c>
      <c r="N53" s="55">
        <v>3289</v>
      </c>
      <c r="O53" s="220">
        <v>13306</v>
      </c>
      <c r="P53" s="123">
        <v>36217</v>
      </c>
      <c r="Q53" s="123">
        <f>+'[1]2014'!R51</f>
        <v>32979.5</v>
      </c>
      <c r="R53" s="44">
        <v>29498</v>
      </c>
      <c r="S53" s="44">
        <v>13590.2</v>
      </c>
      <c r="T53" s="44">
        <v>55245</v>
      </c>
      <c r="U53" s="46">
        <v>40000.699999999997</v>
      </c>
      <c r="V53" s="127">
        <v>130659.9</v>
      </c>
      <c r="W53" s="127">
        <v>120930.7</v>
      </c>
      <c r="X53" s="127">
        <v>151121.70000000001</v>
      </c>
      <c r="Y53" s="127">
        <v>22499.3</v>
      </c>
      <c r="Z53" s="127">
        <v>34635.699999999997</v>
      </c>
      <c r="AA53" s="127">
        <v>54454.9</v>
      </c>
      <c r="AB53" s="127">
        <v>51905.599999999999</v>
      </c>
      <c r="AC53" s="127">
        <v>86309.6</v>
      </c>
      <c r="AD53" s="127">
        <v>108409.9</v>
      </c>
      <c r="AE53" s="84">
        <v>113.1</v>
      </c>
      <c r="AF53" s="92">
        <v>130.9</v>
      </c>
      <c r="AG53" s="53">
        <v>14</v>
      </c>
      <c r="AH53" s="53">
        <v>241.2</v>
      </c>
      <c r="AI53" s="53">
        <v>241.2</v>
      </c>
      <c r="AJ53" s="53">
        <f>+'[1]2014'!D51</f>
        <v>1939.9</v>
      </c>
      <c r="AK53" s="53">
        <v>1809.7</v>
      </c>
      <c r="AL53" s="81">
        <v>2078.4499999999998</v>
      </c>
      <c r="AM53" s="81">
        <v>2043.9</v>
      </c>
      <c r="AN53" s="56">
        <v>2070.4</v>
      </c>
      <c r="AO53" s="84">
        <v>71224.7</v>
      </c>
      <c r="AP53" s="84">
        <v>75623.5</v>
      </c>
      <c r="AQ53" s="84">
        <v>80596.3</v>
      </c>
      <c r="AR53" s="84">
        <v>24026.799999999999</v>
      </c>
      <c r="AS53" s="84">
        <v>36647.5</v>
      </c>
      <c r="AT53" s="84">
        <v>40364.699999999997</v>
      </c>
      <c r="AU53" s="84">
        <v>49673.8</v>
      </c>
      <c r="AV53" s="84">
        <v>86331.8</v>
      </c>
      <c r="AW53" s="84">
        <v>110922.9</v>
      </c>
      <c r="AX53" s="84">
        <v>102.2</v>
      </c>
      <c r="AY53" s="92">
        <v>112.7</v>
      </c>
      <c r="AZ53" s="202">
        <v>156.30000000000001</v>
      </c>
      <c r="BA53" s="202">
        <v>246.3</v>
      </c>
      <c r="BB53" s="202">
        <v>246.3</v>
      </c>
      <c r="BC53" s="92">
        <f>+'[1]2014'!E51</f>
        <v>1307.0999999999999</v>
      </c>
      <c r="BD53" s="92">
        <f>+'[1]2015'!E51</f>
        <v>1122.7</v>
      </c>
      <c r="BE53" s="93">
        <v>1198.2</v>
      </c>
      <c r="BF53" s="2">
        <v>1210.3</v>
      </c>
      <c r="BG53" s="56">
        <v>1196.0999999999999</v>
      </c>
      <c r="BH53" s="84">
        <v>114266.7</v>
      </c>
      <c r="BI53" s="84">
        <v>116321.3</v>
      </c>
      <c r="BJ53" s="84">
        <v>129561.5</v>
      </c>
      <c r="BK53" s="84">
        <v>31710.9</v>
      </c>
      <c r="BL53" s="84">
        <v>40842.800000000003</v>
      </c>
      <c r="BM53" s="84">
        <v>42374.5</v>
      </c>
      <c r="BN53" s="84">
        <v>49794.5</v>
      </c>
      <c r="BO53" s="84">
        <v>83458.600000000006</v>
      </c>
      <c r="BP53" s="84">
        <v>114232.8</v>
      </c>
      <c r="BQ53" s="222">
        <v>118.5</v>
      </c>
      <c r="BR53" s="126">
        <v>126.9</v>
      </c>
      <c r="BS53" s="223">
        <v>181.4</v>
      </c>
      <c r="BT53" s="224">
        <v>252.6</v>
      </c>
      <c r="BU53" s="225">
        <v>252.6</v>
      </c>
      <c r="BV53" s="66">
        <f>+'[1]2014'!F51</f>
        <v>1423.5</v>
      </c>
      <c r="BW53" s="66">
        <f>+'[1]2015'!F51</f>
        <v>1229</v>
      </c>
      <c r="BX53" s="66">
        <v>1501.9</v>
      </c>
      <c r="BY53" s="66">
        <v>1520.5</v>
      </c>
      <c r="BZ53" s="98">
        <v>1525.7</v>
      </c>
      <c r="CA53" s="69">
        <v>73702.899999999994</v>
      </c>
      <c r="CB53" s="69">
        <v>71903.5</v>
      </c>
      <c r="CC53" s="69">
        <v>157466.6</v>
      </c>
      <c r="CD53" s="69">
        <v>25377.4</v>
      </c>
      <c r="CE53" s="69">
        <v>36566.199999999997</v>
      </c>
      <c r="CF53" s="69">
        <v>40721.300000000003</v>
      </c>
      <c r="CG53" s="69">
        <v>50752.800000000003</v>
      </c>
      <c r="CH53" s="69">
        <v>80005.2</v>
      </c>
      <c r="CI53" s="69">
        <v>111827.2</v>
      </c>
      <c r="CJ53" s="76">
        <v>104.9</v>
      </c>
      <c r="CK53" s="126">
        <v>123.6</v>
      </c>
      <c r="CL53" s="222">
        <v>178</v>
      </c>
      <c r="CM53" s="224">
        <v>281.89999999999998</v>
      </c>
      <c r="CN53" s="225">
        <v>281.89999999999998</v>
      </c>
      <c r="CO53" s="66">
        <f>+'[1]2014'!G51</f>
        <v>1235.3</v>
      </c>
      <c r="CP53" s="66">
        <f>+'[1]2015'!G51</f>
        <v>1098.3</v>
      </c>
      <c r="CQ53" s="66">
        <v>1200.5999999999999</v>
      </c>
      <c r="CR53" s="66">
        <v>1364</v>
      </c>
      <c r="CS53" s="101">
        <v>1245.8</v>
      </c>
      <c r="CT53" s="69">
        <v>99553.5</v>
      </c>
      <c r="CU53" s="69">
        <v>105513.4</v>
      </c>
      <c r="CV53" s="69">
        <v>134515.79999999999</v>
      </c>
      <c r="CW53" s="69">
        <v>34048.199999999997</v>
      </c>
      <c r="CX53" s="69">
        <v>58890.7</v>
      </c>
      <c r="CY53" s="69">
        <v>51661.8</v>
      </c>
      <c r="CZ53" s="69">
        <v>56090.1</v>
      </c>
      <c r="DA53" s="69">
        <v>100750.9</v>
      </c>
      <c r="DB53" s="69">
        <v>132868.1</v>
      </c>
      <c r="DC53" s="76">
        <v>153.19999999999999</v>
      </c>
      <c r="DD53" s="126">
        <v>160</v>
      </c>
      <c r="DE53" s="223">
        <v>205.1</v>
      </c>
      <c r="DF53" s="224">
        <v>273.5</v>
      </c>
      <c r="DG53" s="225">
        <v>273.5</v>
      </c>
      <c r="DH53" s="66">
        <f>+'[1]2014'!H51</f>
        <v>1808.6</v>
      </c>
      <c r="DI53" s="66">
        <f>+'[1]2015'!H51</f>
        <v>1506.8</v>
      </c>
      <c r="DJ53" s="66">
        <v>1745.5</v>
      </c>
      <c r="DK53" s="66">
        <v>1771.8</v>
      </c>
      <c r="DL53" s="103">
        <v>1876.5</v>
      </c>
      <c r="DM53" s="69">
        <v>78427.899999999994</v>
      </c>
      <c r="DN53" s="69">
        <v>78834.3</v>
      </c>
      <c r="DO53" s="69">
        <v>135705.79999999999</v>
      </c>
      <c r="DP53" s="69">
        <v>26855.599999999999</v>
      </c>
      <c r="DQ53" s="69">
        <v>31699.599999999999</v>
      </c>
      <c r="DR53" s="69">
        <v>43536.5</v>
      </c>
      <c r="DS53" s="69">
        <v>60838.9</v>
      </c>
      <c r="DT53" s="69">
        <v>78145.5</v>
      </c>
      <c r="DU53" s="69">
        <v>118181.8</v>
      </c>
      <c r="DV53" s="76">
        <v>113.9</v>
      </c>
      <c r="DW53" s="126">
        <v>137.6</v>
      </c>
      <c r="DX53" s="223">
        <v>172.5</v>
      </c>
      <c r="DY53" s="224">
        <v>266.5</v>
      </c>
      <c r="DZ53" s="225">
        <v>266.5</v>
      </c>
      <c r="EA53" s="66">
        <f>+'[1]2014'!I51</f>
        <v>1260.8</v>
      </c>
      <c r="EB53" s="66">
        <f>+'[1]2015'!I51</f>
        <v>1106.5999999999999</v>
      </c>
      <c r="EC53" s="66">
        <v>1004.5</v>
      </c>
      <c r="ED53" s="66">
        <v>1285.5</v>
      </c>
      <c r="EE53" s="103">
        <v>1399</v>
      </c>
      <c r="EF53" s="69">
        <v>77129.3</v>
      </c>
      <c r="EG53" s="69">
        <v>76770.8</v>
      </c>
      <c r="EH53" s="69">
        <v>90655.9</v>
      </c>
      <c r="EI53" s="69">
        <v>25095.7</v>
      </c>
      <c r="EJ53" s="69">
        <v>31643.599999999999</v>
      </c>
      <c r="EK53" s="69">
        <v>47037.8</v>
      </c>
      <c r="EL53" s="69">
        <v>53310.1</v>
      </c>
      <c r="EM53" s="69">
        <v>85519.6</v>
      </c>
      <c r="EN53" s="69">
        <v>112840.3</v>
      </c>
      <c r="EO53" s="76">
        <v>110.1</v>
      </c>
      <c r="EP53" s="126">
        <v>134.9</v>
      </c>
      <c r="EQ53" s="223">
        <v>166.9</v>
      </c>
      <c r="ER53" s="224">
        <v>249.8</v>
      </c>
      <c r="ES53" s="225">
        <v>249.8</v>
      </c>
      <c r="ET53" s="66">
        <f>+'[1]2014'!J51</f>
        <v>1330.1</v>
      </c>
      <c r="EU53" s="66">
        <f>+'[1]2015'!J51</f>
        <v>1171.5</v>
      </c>
      <c r="EV53" s="66">
        <v>1277.8</v>
      </c>
      <c r="EW53" s="66">
        <v>1414.5</v>
      </c>
      <c r="EX53" s="103">
        <v>1391.1</v>
      </c>
      <c r="EY53" s="69">
        <v>54599.5</v>
      </c>
      <c r="EZ53" s="69">
        <v>54678.2</v>
      </c>
      <c r="FA53" s="69">
        <v>78125.7</v>
      </c>
      <c r="FB53" s="69">
        <v>20824.8</v>
      </c>
      <c r="FC53" s="69">
        <v>34328.9</v>
      </c>
      <c r="FD53" s="69">
        <v>43667.9</v>
      </c>
      <c r="FE53" s="69">
        <v>42722.3</v>
      </c>
      <c r="FF53" s="69">
        <v>75974.600000000006</v>
      </c>
      <c r="FG53" s="69">
        <v>105086.9</v>
      </c>
      <c r="FH53" s="76">
        <v>98.4</v>
      </c>
      <c r="FI53" s="126">
        <v>111.3</v>
      </c>
      <c r="FJ53" s="223">
        <v>147.9</v>
      </c>
      <c r="FK53" s="224">
        <v>225.9</v>
      </c>
      <c r="FL53" s="225">
        <v>225.9</v>
      </c>
      <c r="FM53" s="66">
        <f>+'[1]2014'!K51</f>
        <v>1221.3</v>
      </c>
      <c r="FN53" s="66">
        <f>+'[1]2015'!K51</f>
        <v>1051.2</v>
      </c>
      <c r="FO53" s="66">
        <v>952.5</v>
      </c>
      <c r="FP53" s="66">
        <v>1126.9000000000001</v>
      </c>
      <c r="FQ53" s="66">
        <v>1102.5</v>
      </c>
      <c r="FR53" s="69">
        <v>59833.8</v>
      </c>
      <c r="FS53" s="69">
        <v>61631.4</v>
      </c>
      <c r="FT53" s="69">
        <v>109299.4</v>
      </c>
      <c r="FU53" s="69">
        <v>22702.7</v>
      </c>
      <c r="FV53" s="69">
        <v>39863.599999999999</v>
      </c>
      <c r="FW53" s="69">
        <v>37826.9</v>
      </c>
      <c r="FX53" s="69">
        <v>47970</v>
      </c>
      <c r="FY53" s="69">
        <v>81617.2</v>
      </c>
      <c r="FZ53" s="69">
        <v>109728.6</v>
      </c>
      <c r="GA53" s="76">
        <v>108.4</v>
      </c>
      <c r="GB53" s="126">
        <v>125.2</v>
      </c>
      <c r="GC53" s="223">
        <v>162.30000000000001</v>
      </c>
      <c r="GD53" s="224">
        <v>248</v>
      </c>
      <c r="GE53" s="225">
        <v>248</v>
      </c>
      <c r="GF53" s="66">
        <f>+'[1]2014'!L51</f>
        <v>1414.5</v>
      </c>
      <c r="GG53" s="66">
        <f>+'[1]2015'!L51</f>
        <v>1076.9000000000001</v>
      </c>
      <c r="GH53" s="66">
        <v>1223.3</v>
      </c>
      <c r="GI53" s="66">
        <v>1456.6</v>
      </c>
      <c r="GJ53" s="98">
        <v>1236.8</v>
      </c>
      <c r="GK53" s="69">
        <v>104356.4</v>
      </c>
      <c r="GL53" s="69">
        <v>95875.1</v>
      </c>
      <c r="GM53" s="69">
        <v>200971.1</v>
      </c>
      <c r="GN53" s="69">
        <v>34964.400000000001</v>
      </c>
      <c r="GO53" s="69">
        <v>49331</v>
      </c>
      <c r="GP53" s="69">
        <v>52346.3</v>
      </c>
      <c r="GQ53" s="69">
        <v>65517.9</v>
      </c>
      <c r="GR53" s="69">
        <v>106282.1</v>
      </c>
      <c r="GS53" s="69">
        <v>155240.70000000001</v>
      </c>
      <c r="GT53" s="76">
        <v>142.30000000000001</v>
      </c>
      <c r="GU53" s="126">
        <v>149.5</v>
      </c>
      <c r="GV53" s="223">
        <v>236.6</v>
      </c>
      <c r="GW53" s="224">
        <v>269.89999999999998</v>
      </c>
      <c r="GX53" s="225">
        <v>269.89999999999998</v>
      </c>
      <c r="GY53" s="66">
        <f>+'[1]2014'!M51</f>
        <v>1681.7</v>
      </c>
      <c r="GZ53" s="66">
        <f>+'[1]2015'!M51</f>
        <v>1480.7</v>
      </c>
      <c r="HA53" s="66">
        <v>1591.6</v>
      </c>
      <c r="HB53" s="66">
        <v>1710.9</v>
      </c>
      <c r="HC53" s="98">
        <v>1660.4</v>
      </c>
      <c r="HD53" s="69">
        <v>67793.399999999994</v>
      </c>
      <c r="HE53" s="69">
        <v>70181.899999999994</v>
      </c>
      <c r="HF53" s="69">
        <v>85138.8</v>
      </c>
      <c r="HG53" s="69">
        <v>22486.400000000001</v>
      </c>
      <c r="HH53" s="69">
        <v>31307.599999999999</v>
      </c>
      <c r="HI53" s="69">
        <v>39485.699999999997</v>
      </c>
      <c r="HJ53" s="69">
        <v>71409.100000000006</v>
      </c>
      <c r="HK53" s="69">
        <v>80365.600000000006</v>
      </c>
      <c r="HL53" s="69">
        <v>115782.6</v>
      </c>
      <c r="HM53" s="76">
        <v>111.3</v>
      </c>
      <c r="HN53" s="126">
        <v>133.9</v>
      </c>
      <c r="HO53" s="223">
        <v>207.6</v>
      </c>
      <c r="HP53" s="224">
        <v>249.3</v>
      </c>
      <c r="HQ53" s="225">
        <v>249.3</v>
      </c>
      <c r="HR53" s="66">
        <f>+'[1]2014'!N51</f>
        <v>1540.1</v>
      </c>
      <c r="HS53" s="66">
        <f>+'[1]2015'!N51</f>
        <v>1190.7</v>
      </c>
      <c r="HT53" s="66">
        <v>1310.7</v>
      </c>
      <c r="HU53" s="66">
        <v>1371.5</v>
      </c>
      <c r="HV53" s="67">
        <v>1278.4000000000001</v>
      </c>
      <c r="HW53" s="69">
        <v>72458.5</v>
      </c>
      <c r="HX53" s="69">
        <v>89880.6</v>
      </c>
      <c r="HY53" s="69">
        <v>166718.39999999999</v>
      </c>
      <c r="HZ53" s="69">
        <v>26204.7</v>
      </c>
      <c r="IA53" s="69">
        <v>38650</v>
      </c>
      <c r="IB53" s="69">
        <v>44913.4</v>
      </c>
      <c r="IC53" s="69">
        <v>68835.7</v>
      </c>
      <c r="ID53" s="69">
        <v>90574</v>
      </c>
      <c r="IE53" s="69">
        <v>124665.7</v>
      </c>
      <c r="IF53" s="76">
        <v>122.5</v>
      </c>
      <c r="IG53" s="126">
        <v>133.9</v>
      </c>
      <c r="IH53" s="223">
        <v>176.6</v>
      </c>
      <c r="II53" s="224">
        <v>279.2</v>
      </c>
      <c r="IJ53" s="225">
        <v>279.2</v>
      </c>
      <c r="IK53" s="66">
        <f>+'[1]2014'!O51</f>
        <v>1467.1</v>
      </c>
      <c r="IL53" s="66">
        <f>+'[1]2015'!O51</f>
        <v>1090.7</v>
      </c>
      <c r="IM53" s="66">
        <v>1533.3</v>
      </c>
      <c r="IN53" s="66">
        <v>1402.5</v>
      </c>
      <c r="IO53" s="98">
        <v>1668.4</v>
      </c>
      <c r="IP53" s="69">
        <v>1895.9613999999999</v>
      </c>
      <c r="IQ53" s="69">
        <v>2332.52</v>
      </c>
      <c r="IR53" s="69">
        <v>2975.2069000000001</v>
      </c>
      <c r="IS53" s="69">
        <v>1042.2072000000001</v>
      </c>
      <c r="IT53" s="69">
        <v>1119.1428000000001</v>
      </c>
      <c r="IU53" s="69">
        <v>1307.5400999999999</v>
      </c>
      <c r="IV53" s="69">
        <v>1510.6051</v>
      </c>
      <c r="IW53" s="69">
        <v>2265.1349</v>
      </c>
      <c r="IX53" s="69">
        <v>3706.1588999999999</v>
      </c>
      <c r="IY53" s="76" t="s">
        <v>70</v>
      </c>
      <c r="IZ53" s="126" t="s">
        <v>71</v>
      </c>
      <c r="JA53" s="223">
        <v>667.5</v>
      </c>
      <c r="JB53" s="224">
        <v>1084.2</v>
      </c>
      <c r="JC53" s="225">
        <v>1084.2</v>
      </c>
      <c r="JD53" s="66">
        <f>+'[1]2014'!P51</f>
        <v>10039.1</v>
      </c>
      <c r="JE53" s="66">
        <f>+'[1]2015'!P51</f>
        <v>9233.4</v>
      </c>
      <c r="JF53" s="66">
        <v>11587.8</v>
      </c>
      <c r="JG53" s="66">
        <v>29138.9</v>
      </c>
      <c r="JH53" s="98">
        <v>13043.5</v>
      </c>
      <c r="JI53" s="69">
        <v>809.66600000000005</v>
      </c>
      <c r="JJ53" s="69">
        <v>858.86699999999996</v>
      </c>
      <c r="JK53" s="69">
        <v>471.2047</v>
      </c>
      <c r="JL53" s="69">
        <v>40.564500000000002</v>
      </c>
      <c r="JM53" s="69">
        <v>107.1499</v>
      </c>
      <c r="JN53" s="69">
        <v>66.133399999999995</v>
      </c>
      <c r="JO53" s="69">
        <v>88.886300000000006</v>
      </c>
      <c r="JP53" s="69">
        <v>174.833</v>
      </c>
      <c r="JQ53" s="76">
        <v>237.95359999999999</v>
      </c>
      <c r="JR53" s="76">
        <v>368.6</v>
      </c>
      <c r="JS53" s="126">
        <v>262.60000000000002</v>
      </c>
      <c r="JT53" s="223">
        <v>454</v>
      </c>
      <c r="JU53" s="224">
        <v>972.2</v>
      </c>
      <c r="JV53" s="225">
        <v>972.2</v>
      </c>
      <c r="JW53" s="78">
        <f>+'[1]2014'!Q51</f>
        <v>5310.4</v>
      </c>
      <c r="JX53" s="78">
        <f>+'[1]2015'!Q51</f>
        <v>5329.8</v>
      </c>
      <c r="JY53" s="107">
        <v>7028.5</v>
      </c>
      <c r="JZ53" s="2">
        <v>8427.2000000000007</v>
      </c>
      <c r="KA53" s="56">
        <v>9306.1</v>
      </c>
    </row>
    <row r="54" spans="1:287" ht="18.75" customHeight="1" x14ac:dyDescent="0.2">
      <c r="A54" s="39" t="s">
        <v>72</v>
      </c>
      <c r="B54" s="40" t="s">
        <v>73</v>
      </c>
      <c r="C54" s="80">
        <v>100</v>
      </c>
      <c r="D54" s="80">
        <v>107</v>
      </c>
      <c r="E54" s="80">
        <v>104.4</v>
      </c>
      <c r="F54" s="80">
        <v>106.9</v>
      </c>
      <c r="G54" s="80">
        <v>121.6</v>
      </c>
      <c r="H54" s="80">
        <v>128.5</v>
      </c>
      <c r="I54" s="80">
        <v>133.6</v>
      </c>
      <c r="J54" s="80">
        <v>162.1</v>
      </c>
      <c r="K54" s="80">
        <v>196.2</v>
      </c>
      <c r="L54" s="80">
        <v>177.8</v>
      </c>
      <c r="M54" s="81">
        <v>182.3</v>
      </c>
      <c r="N54" s="81">
        <v>200.7</v>
      </c>
      <c r="O54" s="227">
        <v>0</v>
      </c>
      <c r="P54" s="44">
        <v>0</v>
      </c>
      <c r="Q54" s="44">
        <v>161.69999999999999</v>
      </c>
      <c r="R54" s="44">
        <v>97.7</v>
      </c>
      <c r="S54" s="44">
        <v>100.7</v>
      </c>
      <c r="T54" s="44">
        <v>100.7</v>
      </c>
      <c r="U54" s="46">
        <v>100.7</v>
      </c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114"/>
      <c r="AH54" s="1"/>
      <c r="AI54" s="114"/>
      <c r="AJ54" s="53">
        <f>+'[1]2014'!D52</f>
        <v>0</v>
      </c>
      <c r="AK54" s="114"/>
      <c r="AL54" s="81"/>
      <c r="AM54" s="81"/>
      <c r="AN54" s="228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92">
        <f>+'[1]2014'!E52</f>
        <v>0</v>
      </c>
      <c r="BC54" s="92">
        <f>+'[1]2015'!E52</f>
        <v>0</v>
      </c>
      <c r="BD54" s="93"/>
      <c r="BF54" s="114"/>
      <c r="BG54" s="228"/>
      <c r="BH54" s="114"/>
      <c r="BI54" s="114"/>
      <c r="BJ54" s="114"/>
      <c r="BK54" s="114"/>
      <c r="BL54" s="114"/>
      <c r="BM54" s="114"/>
      <c r="BN54" s="114"/>
      <c r="BO54" s="114"/>
      <c r="BP54" s="126"/>
      <c r="BQ54" s="89"/>
      <c r="BR54" s="126"/>
      <c r="BS54" s="126"/>
      <c r="BT54" s="97"/>
      <c r="BU54" s="97">
        <f>+'[1]2015'!F52</f>
        <v>0</v>
      </c>
      <c r="BV54" s="97"/>
      <c r="BW54" s="97"/>
      <c r="BX54" s="76"/>
      <c r="BY54" s="76"/>
      <c r="BZ54" s="229"/>
      <c r="CA54" s="76"/>
      <c r="CB54" s="76"/>
      <c r="CC54" s="76"/>
      <c r="CD54" s="76"/>
      <c r="CE54" s="76"/>
      <c r="CF54" s="76"/>
      <c r="CG54" s="76"/>
      <c r="CH54" s="76"/>
      <c r="CI54" s="230"/>
      <c r="CJ54" s="126"/>
      <c r="CK54" s="126"/>
      <c r="CL54" s="126"/>
      <c r="CM54" s="97">
        <f>+'[1]2014'!G52</f>
        <v>0</v>
      </c>
      <c r="CN54" s="97">
        <f>+'[1]2015'!G52</f>
        <v>0</v>
      </c>
      <c r="CO54" s="97"/>
      <c r="CP54" s="97"/>
      <c r="CQ54" s="76"/>
      <c r="CR54" s="76"/>
      <c r="CS54" s="229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97">
        <f>+'[1]2014'!H52</f>
        <v>0</v>
      </c>
      <c r="DG54" s="97">
        <f>+'[1]2015'!H52</f>
        <v>0</v>
      </c>
      <c r="DH54" s="97"/>
      <c r="DI54" s="97"/>
      <c r="DJ54" s="76"/>
      <c r="DK54" s="76"/>
      <c r="DL54" s="160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97">
        <f>+'[1]2014'!I52</f>
        <v>0</v>
      </c>
      <c r="DZ54" s="97">
        <f>+'[1]2015'!I52</f>
        <v>0</v>
      </c>
      <c r="EA54" s="97"/>
      <c r="EB54" s="97"/>
      <c r="EC54" s="76"/>
      <c r="ED54" s="76"/>
      <c r="EE54" s="160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97">
        <f>+'[1]2014'!J52</f>
        <v>0</v>
      </c>
      <c r="ES54" s="97">
        <f>+'[1]2015'!J52</f>
        <v>0</v>
      </c>
      <c r="ET54" s="97"/>
      <c r="EU54" s="97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97">
        <f>+'[1]2014'!K52</f>
        <v>0</v>
      </c>
      <c r="FL54" s="97">
        <f>+'[1]2015'!K52</f>
        <v>0</v>
      </c>
      <c r="FM54" s="97"/>
      <c r="FN54" s="97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97">
        <f>+'[1]2014'!L52</f>
        <v>0</v>
      </c>
      <c r="GE54" s="97">
        <f>+'[1]2015'!L52</f>
        <v>0</v>
      </c>
      <c r="GF54" s="97"/>
      <c r="GG54" s="97"/>
      <c r="GH54" s="76"/>
      <c r="GI54" s="76"/>
      <c r="GJ54" s="229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97">
        <f>+'[1]2014'!M52</f>
        <v>0</v>
      </c>
      <c r="GX54" s="97">
        <f>+'[1]2015'!M52</f>
        <v>0</v>
      </c>
      <c r="GY54" s="97"/>
      <c r="GZ54" s="97"/>
      <c r="HA54" s="76"/>
      <c r="HB54" s="76"/>
      <c r="HC54" s="229"/>
      <c r="HD54" s="76"/>
      <c r="HE54" s="76"/>
      <c r="HF54" s="76"/>
      <c r="HG54" s="76"/>
      <c r="HH54" s="76"/>
      <c r="HI54" s="76"/>
      <c r="HJ54" s="76"/>
      <c r="HK54" s="231"/>
      <c r="HL54" s="76"/>
      <c r="HM54" s="76"/>
      <c r="HN54" s="76"/>
      <c r="HO54" s="76"/>
      <c r="HP54" s="97">
        <f>+'[1]2014'!N52</f>
        <v>0</v>
      </c>
      <c r="HQ54" s="97">
        <f>+'[1]2015'!N52</f>
        <v>0</v>
      </c>
      <c r="HR54" s="97"/>
      <c r="HS54" s="97"/>
      <c r="HT54" s="76"/>
      <c r="HU54" s="76"/>
      <c r="HV54" s="140"/>
      <c r="HW54" s="76"/>
      <c r="HX54" s="76"/>
      <c r="HY54" s="76"/>
      <c r="HZ54" s="76"/>
      <c r="IA54" s="76"/>
      <c r="IB54" s="76"/>
      <c r="IC54" s="76"/>
      <c r="ID54" s="231"/>
      <c r="IE54" s="76"/>
      <c r="IF54" s="76"/>
      <c r="IG54" s="223"/>
      <c r="IH54" s="76"/>
      <c r="II54" s="97">
        <f>+'[1]2014'!O52</f>
        <v>0</v>
      </c>
      <c r="IJ54" s="97">
        <f>+'[1]2015'!O52</f>
        <v>0</v>
      </c>
      <c r="IK54" s="97"/>
      <c r="IL54" s="97"/>
      <c r="IM54" s="76">
        <v>100</v>
      </c>
      <c r="IN54" s="76">
        <v>107</v>
      </c>
      <c r="IO54" s="229"/>
      <c r="IP54" s="76">
        <v>104.4</v>
      </c>
      <c r="IQ54" s="76">
        <v>106.9</v>
      </c>
      <c r="IR54" s="76">
        <v>121.6</v>
      </c>
      <c r="IS54" s="76">
        <v>128.5</v>
      </c>
      <c r="IT54" s="76">
        <v>133.6</v>
      </c>
      <c r="IU54" s="76">
        <v>162.1</v>
      </c>
      <c r="IV54" s="76">
        <v>196.2</v>
      </c>
      <c r="IW54" s="231">
        <v>177.8</v>
      </c>
      <c r="IX54" s="230">
        <v>107.3</v>
      </c>
      <c r="IY54" s="126"/>
      <c r="IZ54" s="126"/>
      <c r="JA54" s="126"/>
      <c r="JB54" s="97">
        <f>+'[1]2014'!P52</f>
        <v>0</v>
      </c>
      <c r="JC54" s="97">
        <f>+'[1]2015'!P52</f>
        <v>0</v>
      </c>
      <c r="JD54" s="97"/>
      <c r="JE54" s="97"/>
      <c r="JF54" s="76"/>
      <c r="JG54" s="76"/>
      <c r="JH54" s="229"/>
      <c r="JI54" s="76"/>
      <c r="JJ54" s="76"/>
      <c r="JK54" s="76"/>
      <c r="JL54" s="76"/>
      <c r="JM54" s="76"/>
      <c r="JN54" s="76"/>
      <c r="JO54" s="144"/>
      <c r="JP54" s="144"/>
      <c r="JQ54" s="144"/>
      <c r="JR54" s="144"/>
      <c r="JU54" s="107">
        <f>+'[1]2014'!Q52</f>
        <v>0</v>
      </c>
      <c r="JV54" s="107">
        <f>+'[1]2015'!Q52</f>
        <v>0</v>
      </c>
      <c r="JW54" s="107"/>
      <c r="KA54" s="56"/>
    </row>
    <row r="55" spans="1:287" ht="18.75" customHeight="1" thickBot="1" x14ac:dyDescent="0.25">
      <c r="A55" s="232" t="s">
        <v>74</v>
      </c>
      <c r="B55" s="233" t="s">
        <v>73</v>
      </c>
      <c r="C55" s="234">
        <v>100</v>
      </c>
      <c r="D55" s="234">
        <v>107</v>
      </c>
      <c r="E55" s="234">
        <v>99.2</v>
      </c>
      <c r="F55" s="234">
        <v>102.3</v>
      </c>
      <c r="G55" s="234">
        <v>113.1</v>
      </c>
      <c r="H55" s="234">
        <v>108.2</v>
      </c>
      <c r="I55" s="234">
        <v>106</v>
      </c>
      <c r="J55" s="235">
        <v>119.35366399992</v>
      </c>
      <c r="K55" s="235">
        <v>127.314769244654</v>
      </c>
      <c r="L55" s="234">
        <v>116</v>
      </c>
      <c r="M55" s="234">
        <v>107.3</v>
      </c>
      <c r="N55" s="234">
        <v>109.4</v>
      </c>
      <c r="O55" s="234">
        <v>0</v>
      </c>
      <c r="P55" s="236">
        <v>122.1</v>
      </c>
      <c r="Q55" s="237">
        <v>110.3</v>
      </c>
      <c r="R55" s="237">
        <f>+AK55+BC55+BU55+CN55+DG55+DZ55+ES55+FL55+GE55+GX55+HQ55+IJ55+JC55+JV55</f>
        <v>0</v>
      </c>
      <c r="S55" s="237"/>
      <c r="T55" s="237"/>
      <c r="U55" s="238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6"/>
      <c r="AH55" s="236"/>
      <c r="AI55" s="236"/>
      <c r="AJ55" s="236">
        <f>+'[1]2014'!D53</f>
        <v>0</v>
      </c>
      <c r="AK55" s="236"/>
      <c r="AL55" s="236"/>
      <c r="AM55" s="236"/>
      <c r="AN55" s="240"/>
      <c r="AO55" s="239"/>
      <c r="AP55" s="239"/>
      <c r="AQ55" s="239"/>
      <c r="AR55" s="239"/>
      <c r="AS55" s="239"/>
      <c r="AT55" s="239"/>
      <c r="AU55" s="239"/>
      <c r="AV55" s="239"/>
      <c r="AW55" s="239"/>
      <c r="AX55" s="239"/>
      <c r="AY55" s="239"/>
      <c r="AZ55" s="239"/>
      <c r="BA55" s="239"/>
      <c r="BB55" s="241">
        <f>+'[1]2014'!D53</f>
        <v>0</v>
      </c>
      <c r="BC55" s="241">
        <f>+'[1]2015'!E53</f>
        <v>0</v>
      </c>
      <c r="BD55" s="241"/>
      <c r="BE55" s="242"/>
      <c r="BF55" s="239"/>
      <c r="BG55" s="240"/>
      <c r="BH55" s="239"/>
      <c r="BI55" s="239"/>
      <c r="BJ55" s="239"/>
      <c r="BK55" s="239"/>
      <c r="BL55" s="239"/>
      <c r="BM55" s="239"/>
      <c r="BN55" s="239"/>
      <c r="BO55" s="234"/>
      <c r="BP55" s="243"/>
      <c r="BQ55" s="243"/>
      <c r="BR55" s="243"/>
      <c r="BS55" s="243"/>
      <c r="BT55" s="244"/>
      <c r="BU55" s="244">
        <f>+'[1]2015'!F53</f>
        <v>0</v>
      </c>
      <c r="BV55" s="244"/>
      <c r="BW55" s="244"/>
      <c r="BX55" s="243"/>
      <c r="BY55" s="243"/>
      <c r="BZ55" s="245"/>
      <c r="CA55" s="243"/>
      <c r="CB55" s="243"/>
      <c r="CC55" s="243"/>
      <c r="CD55" s="243"/>
      <c r="CE55" s="243"/>
      <c r="CF55" s="243"/>
      <c r="CG55" s="243"/>
      <c r="CH55" s="243"/>
      <c r="CI55" s="243"/>
      <c r="CJ55" s="243"/>
      <c r="CK55" s="243"/>
      <c r="CL55" s="243"/>
      <c r="CM55" s="244">
        <f>+'[1]2014'!G53</f>
        <v>0</v>
      </c>
      <c r="CN55" s="244">
        <f>+'[1]2015'!G53</f>
        <v>0</v>
      </c>
      <c r="CO55" s="244"/>
      <c r="CP55" s="244"/>
      <c r="CQ55" s="243"/>
      <c r="CR55" s="243"/>
      <c r="CS55" s="245"/>
      <c r="CT55" s="243"/>
      <c r="CU55" s="243"/>
      <c r="CV55" s="243"/>
      <c r="CW55" s="243"/>
      <c r="CX55" s="243"/>
      <c r="CY55" s="243"/>
      <c r="CZ55" s="243"/>
      <c r="DA55" s="243"/>
      <c r="DB55" s="243"/>
      <c r="DC55" s="243"/>
      <c r="DD55" s="243"/>
      <c r="DE55" s="243"/>
      <c r="DF55" s="244">
        <f>+'[1]2014'!H53</f>
        <v>0</v>
      </c>
      <c r="DG55" s="244">
        <f>+'[1]2015'!H53</f>
        <v>0</v>
      </c>
      <c r="DH55" s="244"/>
      <c r="DI55" s="244"/>
      <c r="DJ55" s="243"/>
      <c r="DK55" s="243"/>
      <c r="DL55" s="243"/>
      <c r="DM55" s="243"/>
      <c r="DN55" s="243"/>
      <c r="DO55" s="243"/>
      <c r="DP55" s="243"/>
      <c r="DQ55" s="243"/>
      <c r="DR55" s="243"/>
      <c r="DS55" s="243"/>
      <c r="DT55" s="243"/>
      <c r="DU55" s="243"/>
      <c r="DV55" s="243"/>
      <c r="DW55" s="243"/>
      <c r="DX55" s="243"/>
      <c r="DY55" s="244">
        <f>+'[1]2014'!I53</f>
        <v>0</v>
      </c>
      <c r="DZ55" s="244">
        <f>+'[1]2015'!I53</f>
        <v>0</v>
      </c>
      <c r="EA55" s="244"/>
      <c r="EB55" s="244"/>
      <c r="EC55" s="243"/>
      <c r="ED55" s="243"/>
      <c r="EE55" s="243"/>
      <c r="EF55" s="243"/>
      <c r="EG55" s="243"/>
      <c r="EH55" s="243"/>
      <c r="EI55" s="243"/>
      <c r="EJ55" s="243"/>
      <c r="EK55" s="243"/>
      <c r="EL55" s="243"/>
      <c r="EM55" s="243"/>
      <c r="EN55" s="243"/>
      <c r="EO55" s="243"/>
      <c r="EP55" s="243"/>
      <c r="EQ55" s="243"/>
      <c r="ER55" s="244">
        <f>+'[1]2014'!J53</f>
        <v>0</v>
      </c>
      <c r="ES55" s="244">
        <f>+'[1]2015'!J53</f>
        <v>0</v>
      </c>
      <c r="ET55" s="244"/>
      <c r="EU55" s="244"/>
      <c r="EV55" s="243"/>
      <c r="EW55" s="243"/>
      <c r="EX55" s="243"/>
      <c r="EY55" s="243"/>
      <c r="EZ55" s="243"/>
      <c r="FA55" s="243"/>
      <c r="FB55" s="243"/>
      <c r="FC55" s="243"/>
      <c r="FD55" s="243"/>
      <c r="FE55" s="243"/>
      <c r="FF55" s="243"/>
      <c r="FG55" s="243"/>
      <c r="FH55" s="243"/>
      <c r="FI55" s="243"/>
      <c r="FJ55" s="243"/>
      <c r="FK55" s="244">
        <f>+'[1]2014'!K53</f>
        <v>0</v>
      </c>
      <c r="FL55" s="244">
        <f>+'[1]2015'!K53</f>
        <v>0</v>
      </c>
      <c r="FM55" s="244"/>
      <c r="FN55" s="244"/>
      <c r="FO55" s="243"/>
      <c r="FP55" s="243"/>
      <c r="FQ55" s="243"/>
      <c r="FR55" s="243"/>
      <c r="FS55" s="243"/>
      <c r="FT55" s="243"/>
      <c r="FU55" s="243"/>
      <c r="FV55" s="243"/>
      <c r="FW55" s="243"/>
      <c r="FX55" s="243"/>
      <c r="FY55" s="243"/>
      <c r="FZ55" s="243"/>
      <c r="GA55" s="243"/>
      <c r="GB55" s="243"/>
      <c r="GC55" s="243"/>
      <c r="GD55" s="244">
        <f>+'[1]2014'!L53</f>
        <v>0</v>
      </c>
      <c r="GE55" s="244">
        <f>+'[1]2015'!L53</f>
        <v>0</v>
      </c>
      <c r="GF55" s="244"/>
      <c r="GG55" s="244"/>
      <c r="GH55" s="243"/>
      <c r="GI55" s="243"/>
      <c r="GJ55" s="245"/>
      <c r="GK55" s="243"/>
      <c r="GL55" s="243"/>
      <c r="GM55" s="243"/>
      <c r="GN55" s="243"/>
      <c r="GO55" s="243"/>
      <c r="GP55" s="243"/>
      <c r="GQ55" s="243"/>
      <c r="GR55" s="243"/>
      <c r="GS55" s="243"/>
      <c r="GT55" s="243"/>
      <c r="GU55" s="243"/>
      <c r="GV55" s="243"/>
      <c r="GW55" s="244">
        <f>+'[1]2014'!M53</f>
        <v>0</v>
      </c>
      <c r="GX55" s="244">
        <f>+'[1]2015'!M53</f>
        <v>0</v>
      </c>
      <c r="GY55" s="244"/>
      <c r="GZ55" s="244"/>
      <c r="HA55" s="243"/>
      <c r="HB55" s="243"/>
      <c r="HC55" s="245"/>
      <c r="HD55" s="243"/>
      <c r="HE55" s="243"/>
      <c r="HF55" s="243"/>
      <c r="HG55" s="243"/>
      <c r="HH55" s="243"/>
      <c r="HI55" s="243"/>
      <c r="HJ55" s="243"/>
      <c r="HK55" s="243"/>
      <c r="HL55" s="243"/>
      <c r="HM55" s="243"/>
      <c r="HN55" s="243"/>
      <c r="HO55" s="243"/>
      <c r="HP55" s="244">
        <f>+'[1]2014'!N53</f>
        <v>0</v>
      </c>
      <c r="HQ55" s="244">
        <f>+'[1]2015'!N53</f>
        <v>0</v>
      </c>
      <c r="HR55" s="244"/>
      <c r="HS55" s="244"/>
      <c r="HT55" s="243"/>
      <c r="HU55" s="243"/>
      <c r="HV55" s="245"/>
      <c r="HW55" s="243"/>
      <c r="HX55" s="243"/>
      <c r="HY55" s="243"/>
      <c r="HZ55" s="243"/>
      <c r="IA55" s="243"/>
      <c r="IB55" s="243"/>
      <c r="IC55" s="243"/>
      <c r="ID55" s="243"/>
      <c r="IE55" s="243"/>
      <c r="IF55" s="243"/>
      <c r="IG55" s="243"/>
      <c r="IH55" s="243"/>
      <c r="II55" s="244">
        <f>+'[1]2014'!O53</f>
        <v>0</v>
      </c>
      <c r="IJ55" s="244">
        <f>+'[1]2015'!O53</f>
        <v>0</v>
      </c>
      <c r="IK55" s="244"/>
      <c r="IL55" s="244"/>
      <c r="IM55" s="231">
        <v>100</v>
      </c>
      <c r="IN55" s="231">
        <v>107</v>
      </c>
      <c r="IO55" s="246"/>
      <c r="IP55" s="231">
        <v>99.2</v>
      </c>
      <c r="IQ55" s="231">
        <v>102.3</v>
      </c>
      <c r="IR55" s="231">
        <v>113.1</v>
      </c>
      <c r="IS55" s="231">
        <v>108.2</v>
      </c>
      <c r="IT55" s="231">
        <v>106</v>
      </c>
      <c r="IU55" s="231">
        <v>119.35366399991968</v>
      </c>
      <c r="IV55" s="231">
        <v>127.3147692446539</v>
      </c>
      <c r="IW55" s="231">
        <v>116</v>
      </c>
      <c r="IX55" s="231">
        <v>107.3</v>
      </c>
      <c r="IY55" s="231"/>
      <c r="IZ55" s="231"/>
      <c r="JA55" s="231"/>
      <c r="JB55" s="244">
        <f>+'[1]2014'!P53</f>
        <v>0</v>
      </c>
      <c r="JC55" s="244">
        <f>+'[1]2015'!P53</f>
        <v>0</v>
      </c>
      <c r="JD55" s="244"/>
      <c r="JE55" s="244"/>
      <c r="JF55" s="243"/>
      <c r="JG55" s="243"/>
      <c r="JH55" s="245"/>
      <c r="JI55" s="243"/>
      <c r="JJ55" s="243"/>
      <c r="JK55" s="243"/>
      <c r="JL55" s="243"/>
      <c r="JM55" s="243"/>
      <c r="JN55" s="243"/>
      <c r="JO55" s="243"/>
      <c r="JP55" s="243"/>
      <c r="JQ55" s="247"/>
      <c r="JR55" s="247"/>
      <c r="JS55" s="248"/>
      <c r="JT55" s="248"/>
      <c r="JU55" s="249">
        <f>+'[1]2014'!Q53</f>
        <v>0</v>
      </c>
      <c r="JV55" s="249">
        <f>+'[1]2015'!Q53</f>
        <v>0</v>
      </c>
      <c r="JW55" s="249"/>
      <c r="JX55" s="248"/>
      <c r="JY55" s="248"/>
      <c r="JZ55" s="248"/>
      <c r="KA55" s="250"/>
    </row>
    <row r="56" spans="1:287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</row>
    <row r="57" spans="1:287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</row>
    <row r="58" spans="1:287" ht="14.25" x14ac:dyDescent="0.2">
      <c r="A58" s="1"/>
      <c r="B58" s="1"/>
      <c r="C58" s="1"/>
      <c r="D58" s="1"/>
      <c r="E58" s="1"/>
      <c r="F58" s="1"/>
      <c r="G58" s="1"/>
      <c r="H58" s="1" t="s">
        <v>76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</row>
    <row r="59" spans="1:287" ht="14.2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</row>
    <row r="60" spans="1:287" ht="14.2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</row>
    <row r="61" spans="1:287" ht="14.2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JG61" s="176"/>
      <c r="JH61" s="176"/>
    </row>
    <row r="62" spans="1:287" ht="14.2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 t="s">
        <v>75</v>
      </c>
      <c r="JG62" s="187"/>
      <c r="JH62" s="187"/>
    </row>
    <row r="63" spans="1:287" ht="14.2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 t="s">
        <v>75</v>
      </c>
      <c r="JG63" s="187"/>
      <c r="JH63" s="187"/>
    </row>
    <row r="64" spans="1:287" ht="14.2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 t="s">
        <v>75</v>
      </c>
      <c r="JG64" s="187"/>
      <c r="JH64" s="187"/>
    </row>
    <row r="65" spans="1:268" ht="14.2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 t="s">
        <v>75</v>
      </c>
      <c r="JG65" s="187"/>
      <c r="JH65" s="187"/>
    </row>
    <row r="66" spans="1:268" ht="14.2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 t="s">
        <v>75</v>
      </c>
      <c r="JG66" s="187"/>
      <c r="JH66" s="187"/>
    </row>
    <row r="67" spans="1:268" ht="14.2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 t="s">
        <v>75</v>
      </c>
      <c r="JG67" s="187"/>
      <c r="JH67" s="187"/>
    </row>
    <row r="68" spans="1:268" ht="14.2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JG68" s="176"/>
      <c r="JH68" s="176"/>
    </row>
    <row r="69" spans="1:268" ht="14.2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</row>
    <row r="70" spans="1:268" ht="14.2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JG70" s="176"/>
      <c r="JH70" s="176"/>
    </row>
    <row r="71" spans="1:268" ht="14.2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</row>
    <row r="72" spans="1:268" ht="14.2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JG72" s="251"/>
      <c r="JH72" s="251"/>
    </row>
    <row r="73" spans="1:268" ht="14.2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JG73" s="251"/>
      <c r="JH73" s="251"/>
    </row>
    <row r="74" spans="1:268" ht="14.2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</row>
    <row r="75" spans="1:268" ht="14.2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</row>
    <row r="76" spans="1:268" ht="14.2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</row>
    <row r="77" spans="1:268" ht="14.2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</row>
    <row r="78" spans="1:268" ht="14.2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</row>
    <row r="79" spans="1:268" ht="14.2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</row>
    <row r="80" spans="1:268" ht="14.2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</row>
    <row r="81" spans="1:66" ht="14.2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</row>
    <row r="82" spans="1:66" ht="14.2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</row>
    <row r="83" spans="1:66" ht="14.2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</row>
    <row r="84" spans="1:66" ht="14.2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</row>
    <row r="85" spans="1:66" ht="14.2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</row>
    <row r="86" spans="1:66" ht="14.2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</row>
    <row r="87" spans="1:66" ht="14.2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</row>
    <row r="88" spans="1:66" ht="14.2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</row>
    <row r="89" spans="1:66" ht="14.25" x14ac:dyDescent="0.2">
      <c r="A89" s="1"/>
      <c r="B89" s="1"/>
      <c r="C89" s="1"/>
      <c r="D89" s="1"/>
      <c r="E89" s="1"/>
      <c r="F89" s="1"/>
      <c r="G89" s="1"/>
      <c r="H89" s="1"/>
      <c r="I89" s="146">
        <v>804</v>
      </c>
      <c r="J89" s="146">
        <v>145.30000000000001</v>
      </c>
      <c r="K89" s="146">
        <f>+J89/I89</f>
        <v>0.18072139303482587</v>
      </c>
      <c r="L89" s="146">
        <f>145.3*1790</f>
        <v>260087.00000000003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</row>
    <row r="90" spans="1:66" ht="14.2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</row>
    <row r="91" spans="1:66" ht="14.2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</row>
    <row r="92" spans="1:66" ht="14.2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46">
        <f>145*1790</f>
        <v>259550</v>
      </c>
      <c r="L92" s="146">
        <f>260000-K92</f>
        <v>450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</row>
    <row r="93" spans="1:66" ht="14.2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</row>
    <row r="94" spans="1:66" ht="14.2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</row>
    <row r="95" spans="1:66" ht="14.25" x14ac:dyDescent="0.2">
      <c r="A95" s="1"/>
      <c r="B95" s="215"/>
      <c r="C95" s="215"/>
      <c r="D95" s="215"/>
      <c r="E95" s="215"/>
      <c r="F95" s="215"/>
      <c r="G95" s="215"/>
      <c r="H95" s="215"/>
      <c r="I95" s="215"/>
      <c r="J95" s="215"/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  <c r="BI95" s="215"/>
      <c r="BJ95" s="215"/>
      <c r="BK95" s="215"/>
      <c r="BL95" s="215"/>
      <c r="BM95" s="215"/>
      <c r="BN95" s="215"/>
    </row>
    <row r="96" spans="1:66" ht="14.25" x14ac:dyDescent="0.2">
      <c r="A96" s="1"/>
      <c r="B96" s="215"/>
      <c r="C96" s="215"/>
      <c r="D96" s="215"/>
      <c r="E96" s="215"/>
      <c r="F96" s="215"/>
      <c r="G96" s="215"/>
      <c r="H96" s="215"/>
      <c r="I96" s="215"/>
      <c r="J96" s="215"/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5"/>
      <c r="AH96" s="215"/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  <c r="BI96" s="215"/>
      <c r="BJ96" s="215"/>
      <c r="BK96" s="215"/>
      <c r="BL96" s="215"/>
      <c r="BM96" s="215"/>
      <c r="BN96" s="215"/>
    </row>
  </sheetData>
  <mergeCells count="17">
    <mergeCell ref="GK5:HC5"/>
    <mergeCell ref="HD5:HV5"/>
    <mergeCell ref="HW5:IO5"/>
    <mergeCell ref="IP5:JH5"/>
    <mergeCell ref="JI5:KA5"/>
    <mergeCell ref="FR5:GJ5"/>
    <mergeCell ref="A5:A6"/>
    <mergeCell ref="B5:B6"/>
    <mergeCell ref="C5:U5"/>
    <mergeCell ref="V5:AN5"/>
    <mergeCell ref="AO5:BG5"/>
    <mergeCell ref="BH5:BZ5"/>
    <mergeCell ref="CA5:CS5"/>
    <mergeCell ref="CT5:DL5"/>
    <mergeCell ref="DM5:EE5"/>
    <mergeCell ref="EF5:EX5"/>
    <mergeCell ref="EY5:FQ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Enkhtsetseg</dc:creator>
  <cp:lastModifiedBy>Tserendorj</cp:lastModifiedBy>
  <dcterms:created xsi:type="dcterms:W3CDTF">2019-04-30T00:35:26Z</dcterms:created>
  <dcterms:modified xsi:type="dcterms:W3CDTF">2021-01-11T07:21:35Z</dcterms:modified>
</cp:coreProperties>
</file>